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Вып. ИП 2020год\Отчет выполнения ИП 2020г\Отчет ИП 2020г. IV кв\Отчет 4 кв 2020г.по форм 10-20  пр. МЭ №  320\"/>
    </mc:Choice>
  </mc:AlternateContent>
  <xr:revisionPtr revIDLastSave="0" documentId="13_ncr:1_{222C6E00-1E27-41FC-9B35-794AFA97EC42}" xr6:coauthVersionLast="46" xr6:coauthVersionMax="46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3 ввод осн средств" sheetId="13" r:id="rId10"/>
  </sheets>
  <definedNames>
    <definedName name="_xlnm._FilterDatabase" localSheetId="9" hidden="1">'Форма 13 ввод осн средств'!$A$15:$CA$91</definedName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13 ввод осн средств'!$A$1:$CA$78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13 ввод осн средств'!$A$1:$CA$91</definedName>
  </definedNames>
  <calcPr calcId="191029" refMode="R1C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BT77" i="13" l="1"/>
  <c r="BT72" i="13"/>
  <c r="BT66" i="13"/>
  <c r="BY21" i="13"/>
  <c r="BJ71" i="13"/>
  <c r="BM35" i="13" l="1"/>
  <c r="BM66" i="13"/>
  <c r="BM63" i="13"/>
  <c r="BJ86" i="13" l="1"/>
  <c r="BJ85" i="13"/>
  <c r="BJ83" i="13"/>
  <c r="BJ82" i="13" s="1"/>
  <c r="BJ79" i="13"/>
  <c r="BJ75" i="13" s="1"/>
  <c r="BJ76" i="13"/>
  <c r="BJ70" i="13"/>
  <c r="BJ66" i="13"/>
  <c r="BJ65" i="13"/>
  <c r="BJ63" i="13" s="1"/>
  <c r="BJ62" i="13" s="1"/>
  <c r="BJ61" i="13"/>
  <c r="BJ53" i="13"/>
  <c r="BJ46" i="13" s="1"/>
  <c r="BJ37" i="13" s="1"/>
  <c r="BJ50" i="13"/>
  <c r="BJ40" i="13"/>
  <c r="BJ36" i="13" l="1"/>
  <c r="BJ35" i="13" s="1"/>
  <c r="BJ21" i="13" s="1"/>
  <c r="BZ21" i="13" s="1"/>
  <c r="BV86" i="13"/>
  <c r="BV85" i="13" s="1"/>
  <c r="BU86" i="13"/>
  <c r="BT86" i="13"/>
  <c r="BT85" i="13" s="1"/>
  <c r="BS86" i="13"/>
  <c r="BS85" i="13" s="1"/>
  <c r="BR86" i="13"/>
  <c r="BQ86" i="13"/>
  <c r="BU85" i="13"/>
  <c r="BR85" i="13"/>
  <c r="BQ85" i="13"/>
  <c r="BV83" i="13"/>
  <c r="BV82" i="13" s="1"/>
  <c r="BU83" i="13"/>
  <c r="BU82" i="13" s="1"/>
  <c r="BT83" i="13"/>
  <c r="BT82" i="13" s="1"/>
  <c r="BS83" i="13"/>
  <c r="BS82" i="13" s="1"/>
  <c r="BR83" i="13"/>
  <c r="BQ83" i="13"/>
  <c r="BQ82" i="13" s="1"/>
  <c r="BR82" i="13"/>
  <c r="BV79" i="13"/>
  <c r="BU79" i="13"/>
  <c r="BT79" i="13"/>
  <c r="BS79" i="13"/>
  <c r="BS75" i="13" s="1"/>
  <c r="BR79" i="13"/>
  <c r="BQ79" i="13"/>
  <c r="BV76" i="13"/>
  <c r="BU76" i="13"/>
  <c r="BU75" i="13" s="1"/>
  <c r="BT76" i="13"/>
  <c r="BT75" i="13" s="1"/>
  <c r="BS76" i="13"/>
  <c r="BR76" i="13"/>
  <c r="BQ76" i="13"/>
  <c r="BV71" i="13"/>
  <c r="BU71" i="13"/>
  <c r="BT71" i="13"/>
  <c r="AR71" i="13" s="1"/>
  <c r="BS71" i="13"/>
  <c r="BR71" i="13"/>
  <c r="BQ71" i="13"/>
  <c r="BV66" i="13"/>
  <c r="BU66" i="13"/>
  <c r="BS66" i="13"/>
  <c r="BS62" i="13" s="1"/>
  <c r="BR66" i="13"/>
  <c r="BQ66" i="13"/>
  <c r="BV63" i="13"/>
  <c r="BV62" i="13" s="1"/>
  <c r="BU63" i="13"/>
  <c r="BU62" i="13" s="1"/>
  <c r="BT63" i="13"/>
  <c r="BS63" i="13"/>
  <c r="BR63" i="13"/>
  <c r="BR62" i="13" s="1"/>
  <c r="BQ63" i="13"/>
  <c r="BQ62" i="13" s="1"/>
  <c r="BT62" i="13"/>
  <c r="BV46" i="13"/>
  <c r="BU46" i="13"/>
  <c r="BT46" i="13"/>
  <c r="BS46" i="13"/>
  <c r="BR46" i="13"/>
  <c r="BQ46" i="13"/>
  <c r="BQ37" i="13" s="1"/>
  <c r="BV40" i="13"/>
  <c r="BU40" i="13"/>
  <c r="BT40" i="13"/>
  <c r="BT37" i="13" s="1"/>
  <c r="BS40" i="13"/>
  <c r="BS37" i="13" s="1"/>
  <c r="BR40" i="13"/>
  <c r="BQ40" i="13"/>
  <c r="BV37" i="13"/>
  <c r="BV36" i="13" s="1"/>
  <c r="BU37" i="13"/>
  <c r="BU36" i="13" s="1"/>
  <c r="BR37" i="13"/>
  <c r="BR36" i="13" s="1"/>
  <c r="BO86" i="13"/>
  <c r="BN86" i="13"/>
  <c r="BN85" i="13" s="1"/>
  <c r="BM86" i="13"/>
  <c r="BM85" i="13" s="1"/>
  <c r="BL86" i="13"/>
  <c r="BL85" i="13" s="1"/>
  <c r="BK86" i="13"/>
  <c r="BO85" i="13"/>
  <c r="BK85" i="13"/>
  <c r="BO83" i="13"/>
  <c r="BO82" i="13" s="1"/>
  <c r="BN83" i="13"/>
  <c r="BM83" i="13"/>
  <c r="BM82" i="13" s="1"/>
  <c r="BL83" i="13"/>
  <c r="BL82" i="13" s="1"/>
  <c r="BK83" i="13"/>
  <c r="BN82" i="13"/>
  <c r="BK82" i="13"/>
  <c r="BO79" i="13"/>
  <c r="BN79" i="13"/>
  <c r="AS79" i="13" s="1"/>
  <c r="BM79" i="13"/>
  <c r="BL79" i="13"/>
  <c r="BK79" i="13"/>
  <c r="BO76" i="13"/>
  <c r="BO75" i="13" s="1"/>
  <c r="BN76" i="13"/>
  <c r="BM76" i="13"/>
  <c r="BL76" i="13"/>
  <c r="AQ76" i="13" s="1"/>
  <c r="BK76" i="13"/>
  <c r="BK75" i="13" s="1"/>
  <c r="BL75" i="13"/>
  <c r="BO71" i="13"/>
  <c r="BN71" i="13"/>
  <c r="BM71" i="13"/>
  <c r="BL71" i="13"/>
  <c r="AQ71" i="13" s="1"/>
  <c r="BK71" i="13"/>
  <c r="BO66" i="13"/>
  <c r="BN66" i="13"/>
  <c r="BL66" i="13"/>
  <c r="BK66" i="13"/>
  <c r="AO66" i="13"/>
  <c r="BO63" i="13"/>
  <c r="BN63" i="13"/>
  <c r="BL63" i="13"/>
  <c r="BK63" i="13"/>
  <c r="BL62" i="13"/>
  <c r="BO46" i="13"/>
  <c r="BN46" i="13"/>
  <c r="BM46" i="13"/>
  <c r="BL46" i="13"/>
  <c r="AQ46" i="13" s="1"/>
  <c r="BK46" i="13"/>
  <c r="BO40" i="13"/>
  <c r="BO37" i="13" s="1"/>
  <c r="BN40" i="13"/>
  <c r="AS40" i="13" s="1"/>
  <c r="BM40" i="13"/>
  <c r="BM37" i="13" s="1"/>
  <c r="BL40" i="13"/>
  <c r="BK40" i="13"/>
  <c r="BK37" i="13"/>
  <c r="BH86" i="13"/>
  <c r="BG86" i="13"/>
  <c r="BF86" i="13"/>
  <c r="BF85" i="13" s="1"/>
  <c r="BE86" i="13"/>
  <c r="BE85" i="13" s="1"/>
  <c r="BD86" i="13"/>
  <c r="BH85" i="13"/>
  <c r="BG85" i="13"/>
  <c r="BD85" i="13"/>
  <c r="BH83" i="13"/>
  <c r="BH82" i="13" s="1"/>
  <c r="BG83" i="13"/>
  <c r="BG82" i="13" s="1"/>
  <c r="BF83" i="13"/>
  <c r="BF82" i="13" s="1"/>
  <c r="BE83" i="13"/>
  <c r="BE82" i="13" s="1"/>
  <c r="BD83" i="13"/>
  <c r="BD82" i="13"/>
  <c r="BH79" i="13"/>
  <c r="BG79" i="13"/>
  <c r="BF79" i="13"/>
  <c r="BE79" i="13"/>
  <c r="BE75" i="13" s="1"/>
  <c r="BD79" i="13"/>
  <c r="BH76" i="13"/>
  <c r="BH75" i="13" s="1"/>
  <c r="BG76" i="13"/>
  <c r="BG75" i="13" s="1"/>
  <c r="BF76" i="13"/>
  <c r="BE76" i="13"/>
  <c r="BD76" i="13"/>
  <c r="BD75" i="13" s="1"/>
  <c r="BF75" i="13"/>
  <c r="BH71" i="13"/>
  <c r="BG71" i="13"/>
  <c r="BF71" i="13"/>
  <c r="BE71" i="13"/>
  <c r="BD71" i="13"/>
  <c r="BH66" i="13"/>
  <c r="BG66" i="13"/>
  <c r="BF66" i="13"/>
  <c r="BE66" i="13"/>
  <c r="BE62" i="13" s="1"/>
  <c r="BD66" i="13"/>
  <c r="BH63" i="13"/>
  <c r="BH62" i="13" s="1"/>
  <c r="BG63" i="13"/>
  <c r="BF63" i="13"/>
  <c r="BF62" i="13" s="1"/>
  <c r="BE63" i="13"/>
  <c r="BD63" i="13"/>
  <c r="BD62" i="13" s="1"/>
  <c r="BH46" i="13"/>
  <c r="BG46" i="13"/>
  <c r="BF46" i="13"/>
  <c r="BE46" i="13"/>
  <c r="BD46" i="13"/>
  <c r="BH40" i="13"/>
  <c r="BG40" i="13"/>
  <c r="BF40" i="13"/>
  <c r="BF37" i="13" s="1"/>
  <c r="BE40" i="13"/>
  <c r="BD40" i="13"/>
  <c r="BH37" i="13"/>
  <c r="BH36" i="13" s="1"/>
  <c r="BG37" i="13"/>
  <c r="BD37" i="13"/>
  <c r="BA86" i="13"/>
  <c r="BA85" i="13" s="1"/>
  <c r="AZ86" i="13"/>
  <c r="AZ85" i="13" s="1"/>
  <c r="AY86" i="13"/>
  <c r="AY85" i="13" s="1"/>
  <c r="AX86" i="13"/>
  <c r="AX85" i="13" s="1"/>
  <c r="AW86" i="13"/>
  <c r="AV86" i="13"/>
  <c r="AW85" i="13"/>
  <c r="AV85" i="13"/>
  <c r="BA83" i="13"/>
  <c r="BA82" i="13" s="1"/>
  <c r="AZ83" i="13"/>
  <c r="AZ82" i="13" s="1"/>
  <c r="AY83" i="13"/>
  <c r="AY82" i="13" s="1"/>
  <c r="AX83" i="13"/>
  <c r="AX82" i="13" s="1"/>
  <c r="AW83" i="13"/>
  <c r="AV83" i="13"/>
  <c r="AV82" i="13" s="1"/>
  <c r="AW82" i="13"/>
  <c r="BA79" i="13"/>
  <c r="AZ79" i="13"/>
  <c r="AY79" i="13"/>
  <c r="AX79" i="13"/>
  <c r="AX75" i="13" s="1"/>
  <c r="AW79" i="13"/>
  <c r="AV79" i="13"/>
  <c r="BA76" i="13"/>
  <c r="BA75" i="13" s="1"/>
  <c r="AZ76" i="13"/>
  <c r="AZ75" i="13" s="1"/>
  <c r="AY76" i="13"/>
  <c r="AX76" i="13"/>
  <c r="AW76" i="13"/>
  <c r="AW75" i="13" s="1"/>
  <c r="AV76" i="13"/>
  <c r="AY75" i="13"/>
  <c r="BA71" i="13"/>
  <c r="AZ71" i="13"/>
  <c r="AY71" i="13"/>
  <c r="AX71" i="13"/>
  <c r="AW71" i="13"/>
  <c r="AV71" i="13"/>
  <c r="BA66" i="13"/>
  <c r="AZ66" i="13"/>
  <c r="AY66" i="13"/>
  <c r="AX66" i="13"/>
  <c r="AX62" i="13" s="1"/>
  <c r="AW66" i="13"/>
  <c r="AV66" i="13"/>
  <c r="BA63" i="13"/>
  <c r="BA62" i="13" s="1"/>
  <c r="AZ63" i="13"/>
  <c r="AZ62" i="13" s="1"/>
  <c r="AY63" i="13"/>
  <c r="AX63" i="13"/>
  <c r="AW63" i="13"/>
  <c r="AW62" i="13" s="1"/>
  <c r="AV63" i="13"/>
  <c r="AV62" i="13" s="1"/>
  <c r="AY62" i="13"/>
  <c r="BA46" i="13"/>
  <c r="AZ46" i="13"/>
  <c r="AY46" i="13"/>
  <c r="AX46" i="13"/>
  <c r="AW46" i="13"/>
  <c r="AV46" i="13"/>
  <c r="AV37" i="13" s="1"/>
  <c r="BA40" i="13"/>
  <c r="AZ40" i="13"/>
  <c r="AY40" i="13"/>
  <c r="AY37" i="13" s="1"/>
  <c r="AX40" i="13"/>
  <c r="AX37" i="13" s="1"/>
  <c r="AW40" i="13"/>
  <c r="AV40" i="13"/>
  <c r="BA37" i="13"/>
  <c r="BA36" i="13" s="1"/>
  <c r="AZ37" i="13"/>
  <c r="AZ36" i="13" s="1"/>
  <c r="AW37" i="13"/>
  <c r="AT91" i="13"/>
  <c r="AS91" i="13"/>
  <c r="AR91" i="13"/>
  <c r="AQ91" i="13"/>
  <c r="AP91" i="13"/>
  <c r="AO91" i="13"/>
  <c r="AT90" i="13"/>
  <c r="AS90" i="13"/>
  <c r="AR90" i="13"/>
  <c r="AQ90" i="13"/>
  <c r="AP90" i="13"/>
  <c r="AO90" i="13"/>
  <c r="AT89" i="13"/>
  <c r="AS89" i="13"/>
  <c r="AR89" i="13"/>
  <c r="AQ89" i="13"/>
  <c r="AP89" i="13"/>
  <c r="AO89" i="13"/>
  <c r="AT88" i="13"/>
  <c r="AS88" i="13"/>
  <c r="AR88" i="13"/>
  <c r="AQ88" i="13"/>
  <c r="AP88" i="13"/>
  <c r="AO88" i="13"/>
  <c r="AT87" i="13"/>
  <c r="AS87" i="13"/>
  <c r="AR87" i="13"/>
  <c r="AQ87" i="13"/>
  <c r="AP87" i="13"/>
  <c r="AO87" i="13"/>
  <c r="AT86" i="13"/>
  <c r="AP86" i="13"/>
  <c r="AO86" i="13"/>
  <c r="AT84" i="13"/>
  <c r="AS84" i="13"/>
  <c r="AR84" i="13"/>
  <c r="AQ84" i="13"/>
  <c r="AP84" i="13"/>
  <c r="AO84" i="13"/>
  <c r="AP83" i="13"/>
  <c r="AT81" i="13"/>
  <c r="AS81" i="13"/>
  <c r="AR81" i="13"/>
  <c r="AQ81" i="13"/>
  <c r="AP81" i="13"/>
  <c r="AO81" i="13"/>
  <c r="AT80" i="13"/>
  <c r="AS80" i="13"/>
  <c r="AR80" i="13"/>
  <c r="AQ80" i="13"/>
  <c r="AP80" i="13"/>
  <c r="AO80" i="13"/>
  <c r="AT79" i="13"/>
  <c r="AP79" i="13"/>
  <c r="AO79" i="13"/>
  <c r="AT78" i="13"/>
  <c r="AS78" i="13"/>
  <c r="AR78" i="13"/>
  <c r="AQ78" i="13"/>
  <c r="AP78" i="13"/>
  <c r="AO78" i="13"/>
  <c r="AT77" i="13"/>
  <c r="AS77" i="13"/>
  <c r="AR77" i="13"/>
  <c r="AQ77" i="13"/>
  <c r="AP77" i="13"/>
  <c r="AO77" i="13"/>
  <c r="AT74" i="13"/>
  <c r="AS74" i="13"/>
  <c r="AR74" i="13"/>
  <c r="AQ74" i="13"/>
  <c r="AP74" i="13"/>
  <c r="AO74" i="13"/>
  <c r="AT73" i="13"/>
  <c r="AS73" i="13"/>
  <c r="AR73" i="13"/>
  <c r="AQ73" i="13"/>
  <c r="AP73" i="13"/>
  <c r="AO73" i="13"/>
  <c r="AT72" i="13"/>
  <c r="AS72" i="13"/>
  <c r="AR72" i="13"/>
  <c r="AQ72" i="13"/>
  <c r="AP72" i="13"/>
  <c r="AO72" i="13"/>
  <c r="AT70" i="13"/>
  <c r="AS70" i="13"/>
  <c r="AR70" i="13"/>
  <c r="AQ70" i="13"/>
  <c r="AP70" i="13"/>
  <c r="AO70" i="13"/>
  <c r="AT69" i="13"/>
  <c r="AS69" i="13"/>
  <c r="AR69" i="13"/>
  <c r="AQ69" i="13"/>
  <c r="AP69" i="13"/>
  <c r="AO69" i="13"/>
  <c r="AT68" i="13"/>
  <c r="AS68" i="13"/>
  <c r="AR68" i="13"/>
  <c r="AQ68" i="13"/>
  <c r="AP68" i="13"/>
  <c r="AO68" i="13"/>
  <c r="AT67" i="13"/>
  <c r="AS67" i="13"/>
  <c r="AR67" i="13"/>
  <c r="AQ67" i="13"/>
  <c r="AP67" i="13"/>
  <c r="AO67" i="13"/>
  <c r="AT66" i="13"/>
  <c r="AS66" i="13"/>
  <c r="AP66" i="13"/>
  <c r="AT65" i="13"/>
  <c r="AS65" i="13"/>
  <c r="AR65" i="13"/>
  <c r="AQ65" i="13"/>
  <c r="AP65" i="13"/>
  <c r="AO65" i="13"/>
  <c r="AT64" i="13"/>
  <c r="AS64" i="13"/>
  <c r="AR64" i="13"/>
  <c r="AQ64" i="13"/>
  <c r="AP64" i="13"/>
  <c r="AO64" i="13"/>
  <c r="AQ63" i="13"/>
  <c r="AP63" i="13"/>
  <c r="AT61" i="13"/>
  <c r="AS61" i="13"/>
  <c r="AR61" i="13"/>
  <c r="AQ61" i="13"/>
  <c r="AP61" i="13"/>
  <c r="AO61" i="13"/>
  <c r="AT60" i="13"/>
  <c r="AS60" i="13"/>
  <c r="AR60" i="13"/>
  <c r="AQ60" i="13"/>
  <c r="AP60" i="13"/>
  <c r="AO60" i="13"/>
  <c r="AT59" i="13"/>
  <c r="AS59" i="13"/>
  <c r="AR59" i="13"/>
  <c r="AQ59" i="13"/>
  <c r="AP59" i="13"/>
  <c r="AO59" i="13"/>
  <c r="AT58" i="13"/>
  <c r="AS58" i="13"/>
  <c r="AR58" i="13"/>
  <c r="AQ58" i="13"/>
  <c r="AP58" i="13"/>
  <c r="AO58" i="13"/>
  <c r="AT57" i="13"/>
  <c r="AS57" i="13"/>
  <c r="AR57" i="13"/>
  <c r="AQ57" i="13"/>
  <c r="AP57" i="13"/>
  <c r="AO57" i="13"/>
  <c r="AT56" i="13"/>
  <c r="AS56" i="13"/>
  <c r="AR56" i="13"/>
  <c r="AQ56" i="13"/>
  <c r="AP56" i="13"/>
  <c r="AO56" i="13"/>
  <c r="AT55" i="13"/>
  <c r="AS55" i="13"/>
  <c r="AR55" i="13"/>
  <c r="AQ55" i="13"/>
  <c r="AP55" i="13"/>
  <c r="AO55" i="13"/>
  <c r="AT54" i="13"/>
  <c r="AS54" i="13"/>
  <c r="AR54" i="13"/>
  <c r="AQ54" i="13"/>
  <c r="AP54" i="13"/>
  <c r="AO54" i="13"/>
  <c r="AT53" i="13"/>
  <c r="AS53" i="13"/>
  <c r="AR53" i="13"/>
  <c r="AQ53" i="13"/>
  <c r="AP53" i="13"/>
  <c r="AO53" i="13"/>
  <c r="AT52" i="13"/>
  <c r="AS52" i="13"/>
  <c r="AR52" i="13"/>
  <c r="AQ52" i="13"/>
  <c r="AP52" i="13"/>
  <c r="AO52" i="13"/>
  <c r="AT51" i="13"/>
  <c r="AS51" i="13"/>
  <c r="AR51" i="13"/>
  <c r="AQ51" i="13"/>
  <c r="AP51" i="13"/>
  <c r="AO51" i="13"/>
  <c r="AT50" i="13"/>
  <c r="AS50" i="13"/>
  <c r="AR50" i="13"/>
  <c r="AQ50" i="13"/>
  <c r="AP50" i="13"/>
  <c r="AO50" i="13"/>
  <c r="AT49" i="13"/>
  <c r="AS49" i="13"/>
  <c r="AR49" i="13"/>
  <c r="AQ49" i="13"/>
  <c r="AP49" i="13"/>
  <c r="AO49" i="13"/>
  <c r="AT48" i="13"/>
  <c r="AS48" i="13"/>
  <c r="AR48" i="13"/>
  <c r="AQ48" i="13"/>
  <c r="AP48" i="13"/>
  <c r="AO48" i="13"/>
  <c r="AT47" i="13"/>
  <c r="AS47" i="13"/>
  <c r="AR47" i="13"/>
  <c r="AQ47" i="13"/>
  <c r="AP47" i="13"/>
  <c r="AO47" i="13"/>
  <c r="AR46" i="13"/>
  <c r="AT45" i="13"/>
  <c r="AS45" i="13"/>
  <c r="AR45" i="13"/>
  <c r="AQ45" i="13"/>
  <c r="AP45" i="13"/>
  <c r="AO45" i="13"/>
  <c r="AT44" i="13"/>
  <c r="AS44" i="13"/>
  <c r="AR44" i="13"/>
  <c r="AQ44" i="13"/>
  <c r="AP44" i="13"/>
  <c r="AO44" i="13"/>
  <c r="AT43" i="13"/>
  <c r="AS43" i="13"/>
  <c r="AR43" i="13"/>
  <c r="AQ43" i="13"/>
  <c r="AP43" i="13"/>
  <c r="AO43" i="13"/>
  <c r="AT42" i="13"/>
  <c r="AS42" i="13"/>
  <c r="AR42" i="13"/>
  <c r="AQ42" i="13"/>
  <c r="AP42" i="13"/>
  <c r="AO42" i="13"/>
  <c r="AT41" i="13"/>
  <c r="AS41" i="13"/>
  <c r="AR41" i="13"/>
  <c r="AQ41" i="13"/>
  <c r="AP41" i="13"/>
  <c r="AO41" i="13"/>
  <c r="AP40" i="13"/>
  <c r="AT39" i="13"/>
  <c r="AS39" i="13"/>
  <c r="AR39" i="13"/>
  <c r="AQ39" i="13"/>
  <c r="AP39" i="13"/>
  <c r="AO39" i="13"/>
  <c r="AT38" i="13"/>
  <c r="AS38" i="13"/>
  <c r="AR38" i="13"/>
  <c r="AQ38" i="13"/>
  <c r="AP38" i="13"/>
  <c r="AO38" i="13"/>
  <c r="AT33" i="13"/>
  <c r="AS33" i="13"/>
  <c r="AR33" i="13"/>
  <c r="AQ33" i="13"/>
  <c r="AP33" i="13"/>
  <c r="AO33" i="13"/>
  <c r="AT31" i="13"/>
  <c r="AS31" i="13"/>
  <c r="AR31" i="13"/>
  <c r="AQ31" i="13"/>
  <c r="AP31" i="13"/>
  <c r="AO31" i="13"/>
  <c r="AT29" i="13"/>
  <c r="AS29" i="13"/>
  <c r="AR29" i="13"/>
  <c r="AQ29" i="13"/>
  <c r="AP29" i="13"/>
  <c r="AO29" i="13"/>
  <c r="AT28" i="13"/>
  <c r="AS28" i="13"/>
  <c r="AR28" i="13"/>
  <c r="AQ28" i="13"/>
  <c r="AP28" i="13"/>
  <c r="AO28" i="13"/>
  <c r="AT27" i="13"/>
  <c r="AS27" i="13"/>
  <c r="AR27" i="13"/>
  <c r="AQ27" i="13"/>
  <c r="AP27" i="13"/>
  <c r="AO27" i="13"/>
  <c r="AT26" i="13"/>
  <c r="AS26" i="13"/>
  <c r="AR26" i="13"/>
  <c r="AQ26" i="13"/>
  <c r="AP26" i="13"/>
  <c r="AO26" i="13"/>
  <c r="AT25" i="13"/>
  <c r="AS25" i="13"/>
  <c r="AR25" i="13"/>
  <c r="AQ25" i="13"/>
  <c r="AP25" i="13"/>
  <c r="AO25" i="13"/>
  <c r="AT24" i="13"/>
  <c r="AS24" i="13"/>
  <c r="AR24" i="13"/>
  <c r="AQ24" i="13"/>
  <c r="AP24" i="13"/>
  <c r="AO24" i="13"/>
  <c r="AT23" i="13"/>
  <c r="AS23" i="13"/>
  <c r="AR23" i="13"/>
  <c r="AQ23" i="13"/>
  <c r="AP23" i="13"/>
  <c r="AO23" i="13"/>
  <c r="AM86" i="13"/>
  <c r="AM85" i="13" s="1"/>
  <c r="AL86" i="13"/>
  <c r="AL85" i="13" s="1"/>
  <c r="AK86" i="13"/>
  <c r="AJ86" i="13"/>
  <c r="AJ85" i="13" s="1"/>
  <c r="AI86" i="13"/>
  <c r="AI85" i="13" s="1"/>
  <c r="AH86" i="13"/>
  <c r="AH85" i="13" s="1"/>
  <c r="AK85" i="13"/>
  <c r="AM83" i="13"/>
  <c r="AM82" i="13" s="1"/>
  <c r="AL83" i="13"/>
  <c r="AK83" i="13"/>
  <c r="AK82" i="13" s="1"/>
  <c r="AJ83" i="13"/>
  <c r="AJ82" i="13" s="1"/>
  <c r="AI83" i="13"/>
  <c r="AI82" i="13" s="1"/>
  <c r="AH83" i="13"/>
  <c r="AL82" i="13"/>
  <c r="AH82" i="13"/>
  <c r="AM79" i="13"/>
  <c r="AL79" i="13"/>
  <c r="AK79" i="13"/>
  <c r="AJ79" i="13"/>
  <c r="AJ75" i="13" s="1"/>
  <c r="AI79" i="13"/>
  <c r="AH79" i="13"/>
  <c r="AM76" i="13"/>
  <c r="AM75" i="13" s="1"/>
  <c r="AL76" i="13"/>
  <c r="AL75" i="13" s="1"/>
  <c r="AK76" i="13"/>
  <c r="AJ76" i="13"/>
  <c r="AI76" i="13"/>
  <c r="AH76" i="13"/>
  <c r="AH75" i="13" s="1"/>
  <c r="AI75" i="13"/>
  <c r="AM71" i="13"/>
  <c r="AL71" i="13"/>
  <c r="AK71" i="13"/>
  <c r="AJ71" i="13"/>
  <c r="AI71" i="13"/>
  <c r="AH71" i="13"/>
  <c r="AM66" i="13"/>
  <c r="AL66" i="13"/>
  <c r="AK66" i="13"/>
  <c r="AJ66" i="13"/>
  <c r="AI66" i="13"/>
  <c r="AH66" i="13"/>
  <c r="AM63" i="13"/>
  <c r="AM62" i="13" s="1"/>
  <c r="AL63" i="13"/>
  <c r="AK63" i="13"/>
  <c r="AJ63" i="13"/>
  <c r="AI63" i="13"/>
  <c r="AH63" i="13"/>
  <c r="AJ62" i="13"/>
  <c r="AI62" i="13"/>
  <c r="AM46" i="13"/>
  <c r="AL46" i="13"/>
  <c r="AK46" i="13"/>
  <c r="AJ46" i="13"/>
  <c r="AI46" i="13"/>
  <c r="AH46" i="13"/>
  <c r="AM40" i="13"/>
  <c r="AM37" i="13" s="1"/>
  <c r="AL40" i="13"/>
  <c r="AL37" i="13" s="1"/>
  <c r="AK40" i="13"/>
  <c r="AJ40" i="13"/>
  <c r="AI40" i="13"/>
  <c r="AI37" i="13" s="1"/>
  <c r="AH40" i="13"/>
  <c r="AH37" i="13" s="1"/>
  <c r="AK37" i="13"/>
  <c r="AM28" i="13"/>
  <c r="AM27" i="13" s="1"/>
  <c r="AM22" i="13" s="1"/>
  <c r="AL28" i="13"/>
  <c r="AK28" i="13"/>
  <c r="AJ28" i="13"/>
  <c r="AJ27" i="13" s="1"/>
  <c r="AJ22" i="13" s="1"/>
  <c r="AI28" i="13"/>
  <c r="AI27" i="13" s="1"/>
  <c r="AI22" i="13" s="1"/>
  <c r="AH28" i="13"/>
  <c r="AL27" i="13"/>
  <c r="AL22" i="13" s="1"/>
  <c r="AK27" i="13"/>
  <c r="AK22" i="13" s="1"/>
  <c r="AH27" i="13"/>
  <c r="AH22" i="13" s="1"/>
  <c r="AF86" i="13"/>
  <c r="AE86" i="13"/>
  <c r="AD86" i="13"/>
  <c r="AD85" i="13" s="1"/>
  <c r="AC86" i="13"/>
  <c r="AC85" i="13" s="1"/>
  <c r="AB86" i="13"/>
  <c r="AA86" i="13"/>
  <c r="AF85" i="13"/>
  <c r="AE85" i="13"/>
  <c r="AB85" i="13"/>
  <c r="AA85" i="13"/>
  <c r="AF83" i="13"/>
  <c r="AF82" i="13" s="1"/>
  <c r="AE83" i="13"/>
  <c r="AE82" i="13" s="1"/>
  <c r="AD83" i="13"/>
  <c r="AD82" i="13" s="1"/>
  <c r="AC83" i="13"/>
  <c r="AC82" i="13" s="1"/>
  <c r="AB83" i="13"/>
  <c r="AA83" i="13"/>
  <c r="AB82" i="13"/>
  <c r="AA82" i="13"/>
  <c r="AF79" i="13"/>
  <c r="AE79" i="13"/>
  <c r="AD79" i="13"/>
  <c r="AD75" i="13" s="1"/>
  <c r="AC79" i="13"/>
  <c r="AC75" i="13" s="1"/>
  <c r="AB79" i="13"/>
  <c r="AA79" i="13"/>
  <c r="AF76" i="13"/>
  <c r="AF75" i="13" s="1"/>
  <c r="AE76" i="13"/>
  <c r="AE75" i="13" s="1"/>
  <c r="AD76" i="13"/>
  <c r="AC76" i="13"/>
  <c r="AB76" i="13"/>
  <c r="AB75" i="13" s="1"/>
  <c r="AA76" i="13"/>
  <c r="AA75" i="13" s="1"/>
  <c r="AF71" i="13"/>
  <c r="AE71" i="13"/>
  <c r="AD71" i="13"/>
  <c r="AC71" i="13"/>
  <c r="AB71" i="13"/>
  <c r="AA71" i="13"/>
  <c r="AF66" i="13"/>
  <c r="AE66" i="13"/>
  <c r="AD66" i="13"/>
  <c r="AD62" i="13" s="1"/>
  <c r="AC66" i="13"/>
  <c r="AC62" i="13" s="1"/>
  <c r="AB66" i="13"/>
  <c r="AA66" i="13"/>
  <c r="AF63" i="13"/>
  <c r="AF62" i="13" s="1"/>
  <c r="AE63" i="13"/>
  <c r="AE62" i="13" s="1"/>
  <c r="AD63" i="13"/>
  <c r="AC63" i="13"/>
  <c r="AB63" i="13"/>
  <c r="AB62" i="13" s="1"/>
  <c r="AA63" i="13"/>
  <c r="AA62" i="13" s="1"/>
  <c r="AF46" i="13"/>
  <c r="AE46" i="13"/>
  <c r="AD46" i="13"/>
  <c r="AC46" i="13"/>
  <c r="AB46" i="13"/>
  <c r="AB37" i="13" s="1"/>
  <c r="AB36" i="13" s="1"/>
  <c r="AB35" i="13" s="1"/>
  <c r="AB21" i="13" s="1"/>
  <c r="AA46" i="13"/>
  <c r="AA37" i="13" s="1"/>
  <c r="AF40" i="13"/>
  <c r="AE40" i="13"/>
  <c r="AD40" i="13"/>
  <c r="AD37" i="13" s="1"/>
  <c r="AC40" i="13"/>
  <c r="AC37" i="13" s="1"/>
  <c r="AB40" i="13"/>
  <c r="AA40" i="13"/>
  <c r="AF37" i="13"/>
  <c r="AF36" i="13" s="1"/>
  <c r="AE37" i="13"/>
  <c r="AE36" i="13" s="1"/>
  <c r="Y86" i="13"/>
  <c r="Y85" i="13" s="1"/>
  <c r="X86" i="13"/>
  <c r="X85" i="13" s="1"/>
  <c r="W86" i="13"/>
  <c r="V86" i="13"/>
  <c r="U86" i="13"/>
  <c r="U85" i="13" s="1"/>
  <c r="T86" i="13"/>
  <c r="T85" i="13" s="1"/>
  <c r="W85" i="13"/>
  <c r="V85" i="13"/>
  <c r="Y83" i="13"/>
  <c r="Y82" i="13" s="1"/>
  <c r="X83" i="13"/>
  <c r="X82" i="13" s="1"/>
  <c r="W83" i="13"/>
  <c r="V83" i="13"/>
  <c r="U83" i="13"/>
  <c r="U82" i="13" s="1"/>
  <c r="T83" i="13"/>
  <c r="T82" i="13" s="1"/>
  <c r="W82" i="13"/>
  <c r="V82" i="13"/>
  <c r="Y79" i="13"/>
  <c r="X79" i="13"/>
  <c r="W79" i="13"/>
  <c r="V79" i="13"/>
  <c r="U79" i="13"/>
  <c r="U75" i="13" s="1"/>
  <c r="T79" i="13"/>
  <c r="T75" i="13" s="1"/>
  <c r="Y76" i="13"/>
  <c r="X76" i="13"/>
  <c r="W76" i="13"/>
  <c r="W75" i="13" s="1"/>
  <c r="V76" i="13"/>
  <c r="V75" i="13" s="1"/>
  <c r="U76" i="13"/>
  <c r="T76" i="13"/>
  <c r="Y75" i="13"/>
  <c r="X75" i="13"/>
  <c r="Y71" i="13"/>
  <c r="X71" i="13"/>
  <c r="W71" i="13"/>
  <c r="V71" i="13"/>
  <c r="U71" i="13"/>
  <c r="T71" i="13"/>
  <c r="Y66" i="13"/>
  <c r="X66" i="13"/>
  <c r="W66" i="13"/>
  <c r="V66" i="13"/>
  <c r="U66" i="13"/>
  <c r="T66" i="13"/>
  <c r="Y63" i="13"/>
  <c r="Y62" i="13" s="1"/>
  <c r="X63" i="13"/>
  <c r="X62" i="13" s="1"/>
  <c r="W63" i="13"/>
  <c r="V63" i="13"/>
  <c r="U63" i="13"/>
  <c r="T63" i="13"/>
  <c r="U62" i="13"/>
  <c r="T62" i="13"/>
  <c r="Y46" i="13"/>
  <c r="X46" i="13"/>
  <c r="W46" i="13"/>
  <c r="W37" i="13" s="1"/>
  <c r="V46" i="13"/>
  <c r="V37" i="13" s="1"/>
  <c r="U46" i="13"/>
  <c r="T46" i="13"/>
  <c r="Y40" i="13"/>
  <c r="Y37" i="13" s="1"/>
  <c r="X40" i="13"/>
  <c r="X37" i="13" s="1"/>
  <c r="W40" i="13"/>
  <c r="V40" i="13"/>
  <c r="U40" i="13"/>
  <c r="U37" i="13" s="1"/>
  <c r="U36" i="13" s="1"/>
  <c r="T40" i="13"/>
  <c r="T37" i="13" s="1"/>
  <c r="T36" i="13" s="1"/>
  <c r="R86" i="13"/>
  <c r="R85" i="13" s="1"/>
  <c r="Q86" i="13"/>
  <c r="Q85" i="13" s="1"/>
  <c r="P86" i="13"/>
  <c r="O86" i="13"/>
  <c r="N86" i="13"/>
  <c r="N85" i="13" s="1"/>
  <c r="M86" i="13"/>
  <c r="M85" i="13" s="1"/>
  <c r="P85" i="13"/>
  <c r="O85" i="13"/>
  <c r="R83" i="13"/>
  <c r="R82" i="13" s="1"/>
  <c r="Q83" i="13"/>
  <c r="Q82" i="13" s="1"/>
  <c r="P83" i="13"/>
  <c r="O83" i="13"/>
  <c r="N83" i="13"/>
  <c r="N82" i="13" s="1"/>
  <c r="M83" i="13"/>
  <c r="M82" i="13" s="1"/>
  <c r="P82" i="13"/>
  <c r="O82" i="13"/>
  <c r="R79" i="13"/>
  <c r="Q79" i="13"/>
  <c r="P79" i="13"/>
  <c r="O79" i="13"/>
  <c r="N79" i="13"/>
  <c r="N75" i="13" s="1"/>
  <c r="M79" i="13"/>
  <c r="M75" i="13" s="1"/>
  <c r="R76" i="13"/>
  <c r="Q76" i="13"/>
  <c r="P76" i="13"/>
  <c r="P75" i="13" s="1"/>
  <c r="O76" i="13"/>
  <c r="O75" i="13" s="1"/>
  <c r="N76" i="13"/>
  <c r="M76" i="13"/>
  <c r="R75" i="13"/>
  <c r="Q75" i="13"/>
  <c r="R71" i="13"/>
  <c r="Q71" i="13"/>
  <c r="P71" i="13"/>
  <c r="O71" i="13"/>
  <c r="N71" i="13"/>
  <c r="M71" i="13"/>
  <c r="R66" i="13"/>
  <c r="Q66" i="13"/>
  <c r="P66" i="13"/>
  <c r="O66" i="13"/>
  <c r="N66" i="13"/>
  <c r="M66" i="13"/>
  <c r="R63" i="13"/>
  <c r="R62" i="13" s="1"/>
  <c r="Q63" i="13"/>
  <c r="Q62" i="13" s="1"/>
  <c r="P63" i="13"/>
  <c r="O63" i="13"/>
  <c r="N63" i="13"/>
  <c r="M63" i="13"/>
  <c r="N62" i="13"/>
  <c r="M62" i="13"/>
  <c r="R46" i="13"/>
  <c r="Q46" i="13"/>
  <c r="P46" i="13"/>
  <c r="P37" i="13" s="1"/>
  <c r="O46" i="13"/>
  <c r="N46" i="13"/>
  <c r="M46" i="13"/>
  <c r="R40" i="13"/>
  <c r="R37" i="13" s="1"/>
  <c r="Q40" i="13"/>
  <c r="Q37" i="13" s="1"/>
  <c r="P40" i="13"/>
  <c r="O40" i="13"/>
  <c r="O37" i="13" s="1"/>
  <c r="N40" i="13"/>
  <c r="N37" i="13" s="1"/>
  <c r="N36" i="13" s="1"/>
  <c r="M40" i="13"/>
  <c r="M37" i="13" s="1"/>
  <c r="M36" i="13" s="1"/>
  <c r="Z37" i="13"/>
  <c r="Z36" i="13" s="1"/>
  <c r="Z39" i="13"/>
  <c r="Z56" i="13"/>
  <c r="Z61" i="13"/>
  <c r="Z60" i="13" s="1"/>
  <c r="Z64" i="13"/>
  <c r="Z68" i="13"/>
  <c r="Z33" i="13" s="1"/>
  <c r="Z72" i="13"/>
  <c r="Z75" i="13"/>
  <c r="Z74" i="13" s="1"/>
  <c r="Z78" i="13"/>
  <c r="Z77" i="13" s="1"/>
  <c r="Z80" i="13"/>
  <c r="Z83" i="13"/>
  <c r="Z82" i="13" s="1"/>
  <c r="AG37" i="13"/>
  <c r="S39" i="13"/>
  <c r="AG39" i="13"/>
  <c r="AN39" i="13"/>
  <c r="AN37" i="13" s="1"/>
  <c r="S56" i="13"/>
  <c r="S37" i="13" s="1"/>
  <c r="S36" i="13" s="1"/>
  <c r="AG56" i="13"/>
  <c r="AN56" i="13"/>
  <c r="S61" i="13"/>
  <c r="S60" i="13" s="1"/>
  <c r="AG61" i="13"/>
  <c r="AG60" i="13" s="1"/>
  <c r="AN61" i="13"/>
  <c r="S64" i="13"/>
  <c r="AG64" i="13"/>
  <c r="AN64" i="13"/>
  <c r="S68" i="13"/>
  <c r="S33" i="13" s="1"/>
  <c r="AG68" i="13"/>
  <c r="AG67" i="13" s="1"/>
  <c r="AN68" i="13"/>
  <c r="AN33" i="13" s="1"/>
  <c r="S72" i="13"/>
  <c r="AG72" i="13"/>
  <c r="AN72" i="13"/>
  <c r="S75" i="13"/>
  <c r="S74" i="13" s="1"/>
  <c r="AG75" i="13"/>
  <c r="AG74" i="13" s="1"/>
  <c r="AN75" i="13"/>
  <c r="AN74" i="13" s="1"/>
  <c r="AN77" i="13"/>
  <c r="S78" i="13"/>
  <c r="S77" i="13" s="1"/>
  <c r="AG78" i="13"/>
  <c r="AG77" i="13" s="1"/>
  <c r="AN78" i="13"/>
  <c r="S80" i="13"/>
  <c r="AG80" i="13"/>
  <c r="AN80" i="13"/>
  <c r="S83" i="13"/>
  <c r="S82" i="13" s="1"/>
  <c r="AG83" i="13"/>
  <c r="AG82" i="13" s="1"/>
  <c r="AN83" i="13"/>
  <c r="AN82" i="13" s="1"/>
  <c r="K86" i="13"/>
  <c r="K84" i="13"/>
  <c r="K91" i="13"/>
  <c r="J91" i="13"/>
  <c r="I91" i="13"/>
  <c r="H91" i="13"/>
  <c r="G91" i="13"/>
  <c r="K90" i="13"/>
  <c r="J90" i="13"/>
  <c r="I90" i="13"/>
  <c r="H90" i="13"/>
  <c r="G90" i="13"/>
  <c r="K89" i="13"/>
  <c r="J89" i="13"/>
  <c r="I89" i="13"/>
  <c r="H89" i="13"/>
  <c r="G89" i="13"/>
  <c r="K88" i="13"/>
  <c r="J88" i="13"/>
  <c r="I88" i="13"/>
  <c r="H88" i="13"/>
  <c r="G88" i="13"/>
  <c r="K87" i="13"/>
  <c r="J87" i="13"/>
  <c r="I87" i="13"/>
  <c r="H87" i="13"/>
  <c r="G87" i="13"/>
  <c r="J84" i="13"/>
  <c r="I84" i="13"/>
  <c r="H84" i="13"/>
  <c r="G84" i="13"/>
  <c r="AR76" i="13" l="1"/>
  <c r="BT36" i="13"/>
  <c r="BQ75" i="13"/>
  <c r="AO75" i="13" s="1"/>
  <c r="BM75" i="13"/>
  <c r="BO62" i="13"/>
  <c r="AT62" i="13" s="1"/>
  <c r="BM62" i="13"/>
  <c r="BM36" i="13" s="1"/>
  <c r="BK62" i="13"/>
  <c r="BK36" i="13" s="1"/>
  <c r="BK35" i="13" s="1"/>
  <c r="BK21" i="13" s="1"/>
  <c r="AT40" i="13"/>
  <c r="AT37" i="13"/>
  <c r="AR63" i="13"/>
  <c r="BF36" i="13"/>
  <c r="BF35" i="13" s="1"/>
  <c r="BF21" i="13" s="1"/>
  <c r="AH36" i="13"/>
  <c r="Q36" i="13"/>
  <c r="Q35" i="13" s="1"/>
  <c r="Q21" i="13" s="1"/>
  <c r="R36" i="13"/>
  <c r="R35" i="13" s="1"/>
  <c r="R21" i="13" s="1"/>
  <c r="U35" i="13"/>
  <c r="U21" i="13" s="1"/>
  <c r="Y36" i="13"/>
  <c r="Y35" i="13" s="1"/>
  <c r="Y21" i="13" s="1"/>
  <c r="AF35" i="13"/>
  <c r="AF21" i="13" s="1"/>
  <c r="AD36" i="13"/>
  <c r="I85" i="13"/>
  <c r="AI36" i="13"/>
  <c r="AM36" i="13"/>
  <c r="AO40" i="13"/>
  <c r="AS83" i="13"/>
  <c r="BH35" i="13"/>
  <c r="BH21" i="13" s="1"/>
  <c r="AP71" i="13"/>
  <c r="AT71" i="13"/>
  <c r="BR75" i="13"/>
  <c r="BV75" i="13"/>
  <c r="BV35" i="13" s="1"/>
  <c r="BV21" i="13" s="1"/>
  <c r="T35" i="13"/>
  <c r="T21" i="13" s="1"/>
  <c r="AC36" i="13"/>
  <c r="AC35" i="13" s="1"/>
  <c r="AC21" i="13" s="1"/>
  <c r="BS36" i="13"/>
  <c r="BS35" i="13" s="1"/>
  <c r="BS21" i="13" s="1"/>
  <c r="O62" i="13"/>
  <c r="O36" i="13" s="1"/>
  <c r="O35" i="13" s="1"/>
  <c r="O21" i="13" s="1"/>
  <c r="V62" i="13"/>
  <c r="V36" i="13" s="1"/>
  <c r="V35" i="13" s="1"/>
  <c r="V21" i="13" s="1"/>
  <c r="AJ37" i="13"/>
  <c r="AJ36" i="13" s="1"/>
  <c r="AK62" i="13"/>
  <c r="AK36" i="13" s="1"/>
  <c r="AK35" i="13" s="1"/>
  <c r="AK21" i="13" s="1"/>
  <c r="AS86" i="13"/>
  <c r="BN37" i="13"/>
  <c r="BL37" i="13"/>
  <c r="BL36" i="13" s="1"/>
  <c r="BL35" i="13" s="1"/>
  <c r="BL21" i="13" s="1"/>
  <c r="BN62" i="13"/>
  <c r="BN75" i="13"/>
  <c r="AG36" i="13"/>
  <c r="AG35" i="13" s="1"/>
  <c r="AG21" i="13" s="1"/>
  <c r="M35" i="13"/>
  <c r="M21" i="13" s="1"/>
  <c r="X36" i="13"/>
  <c r="X35" i="13" s="1"/>
  <c r="X21" i="13" s="1"/>
  <c r="AE35" i="13"/>
  <c r="AE21" i="13" s="1"/>
  <c r="BU35" i="13"/>
  <c r="BU21" i="13" s="1"/>
  <c r="N35" i="13"/>
  <c r="N21" i="13" s="1"/>
  <c r="Z67" i="13"/>
  <c r="Z35" i="13" s="1"/>
  <c r="G86" i="13"/>
  <c r="AN60" i="13"/>
  <c r="AN36" i="13" s="1"/>
  <c r="P62" i="13"/>
  <c r="P36" i="13" s="1"/>
  <c r="P35" i="13" s="1"/>
  <c r="P21" i="13" s="1"/>
  <c r="W62" i="13"/>
  <c r="W36" i="13" s="1"/>
  <c r="W35" i="13" s="1"/>
  <c r="W21" i="13" s="1"/>
  <c r="AH62" i="13"/>
  <c r="AL62" i="13"/>
  <c r="AL36" i="13" s="1"/>
  <c r="AL35" i="13" s="1"/>
  <c r="AL21" i="13" s="1"/>
  <c r="AK75" i="13"/>
  <c r="BR35" i="13"/>
  <c r="BR21" i="13" s="1"/>
  <c r="AV75" i="13"/>
  <c r="AO83" i="13"/>
  <c r="BT35" i="13"/>
  <c r="BT21" i="13" s="1"/>
  <c r="BQ36" i="13"/>
  <c r="BQ35" i="13" s="1"/>
  <c r="BQ21" i="13" s="1"/>
  <c r="AO21" i="13" s="1"/>
  <c r="AO37" i="13"/>
  <c r="AQ62" i="13"/>
  <c r="AO85" i="13"/>
  <c r="AS85" i="13"/>
  <c r="AP85" i="13"/>
  <c r="AR66" i="13"/>
  <c r="AT85" i="13"/>
  <c r="AQ86" i="13"/>
  <c r="AO46" i="13"/>
  <c r="AS46" i="13"/>
  <c r="AQ79" i="13"/>
  <c r="AP82" i="13"/>
  <c r="AS37" i="13"/>
  <c r="AQ40" i="13"/>
  <c r="AO63" i="13"/>
  <c r="AS63" i="13"/>
  <c r="AQ66" i="13"/>
  <c r="AO71" i="13"/>
  <c r="AS71" i="13"/>
  <c r="AR40" i="13"/>
  <c r="AT63" i="13"/>
  <c r="AR86" i="13"/>
  <c r="AP46" i="13"/>
  <c r="AT46" i="13"/>
  <c r="AR79" i="13"/>
  <c r="BD36" i="13"/>
  <c r="BD35" i="13" s="1"/>
  <c r="BD21" i="13" s="1"/>
  <c r="AS75" i="13"/>
  <c r="AP75" i="13"/>
  <c r="AR82" i="13"/>
  <c r="AP37" i="13"/>
  <c r="AQ75" i="13"/>
  <c r="AO82" i="13"/>
  <c r="AQ85" i="13"/>
  <c r="BG36" i="13"/>
  <c r="BG35" i="13" s="1"/>
  <c r="BG21" i="13" s="1"/>
  <c r="BE37" i="13"/>
  <c r="BE36" i="13" s="1"/>
  <c r="BE35" i="13" s="1"/>
  <c r="BE21" i="13" s="1"/>
  <c r="BG62" i="13"/>
  <c r="AS62" i="13" s="1"/>
  <c r="AQ82" i="13"/>
  <c r="AS82" i="13"/>
  <c r="AR75" i="13"/>
  <c r="AT82" i="13"/>
  <c r="AR85" i="13"/>
  <c r="AT83" i="13"/>
  <c r="AX36" i="13"/>
  <c r="BA35" i="13"/>
  <c r="AV36" i="13"/>
  <c r="AZ35" i="13"/>
  <c r="AR37" i="13"/>
  <c r="AY36" i="13"/>
  <c r="AW36" i="13"/>
  <c r="AO76" i="13"/>
  <c r="AS76" i="13"/>
  <c r="AQ83" i="13"/>
  <c r="AP76" i="13"/>
  <c r="AT76" i="13"/>
  <c r="AR83" i="13"/>
  <c r="AH35" i="13"/>
  <c r="AH21" i="13" s="1"/>
  <c r="AI35" i="13"/>
  <c r="AI21" i="13" s="1"/>
  <c r="AJ35" i="13"/>
  <c r="AJ21" i="13" s="1"/>
  <c r="AM35" i="13"/>
  <c r="AM21" i="13" s="1"/>
  <c r="AD35" i="13"/>
  <c r="AD21" i="13" s="1"/>
  <c r="AA36" i="13"/>
  <c r="AA35" i="13" s="1"/>
  <c r="AA21" i="13" s="1"/>
  <c r="I83" i="13"/>
  <c r="H83" i="13"/>
  <c r="H85" i="13"/>
  <c r="J85" i="13"/>
  <c r="G85" i="13"/>
  <c r="K85" i="13"/>
  <c r="S35" i="13"/>
  <c r="F79" i="13"/>
  <c r="I82" i="13"/>
  <c r="AN67" i="13"/>
  <c r="S67" i="13"/>
  <c r="AG33" i="13"/>
  <c r="H86" i="13"/>
  <c r="I86" i="13"/>
  <c r="J86" i="13"/>
  <c r="H82" i="13"/>
  <c r="G82" i="13"/>
  <c r="J82" i="13"/>
  <c r="K82" i="13"/>
  <c r="J83" i="13"/>
  <c r="G83" i="13"/>
  <c r="K83" i="13"/>
  <c r="BO36" i="13" l="1"/>
  <c r="AT36" i="13" s="1"/>
  <c r="BM21" i="13"/>
  <c r="AR62" i="13"/>
  <c r="AP62" i="13"/>
  <c r="BO35" i="13"/>
  <c r="BO21" i="13" s="1"/>
  <c r="Z23" i="13"/>
  <c r="Z21" i="13"/>
  <c r="AT75" i="13"/>
  <c r="AO62" i="13"/>
  <c r="AG23" i="13"/>
  <c r="BN36" i="13"/>
  <c r="BN35" i="13" s="1"/>
  <c r="BN21" i="13" s="1"/>
  <c r="G21" i="13"/>
  <c r="AQ37" i="13"/>
  <c r="AP36" i="13"/>
  <c r="AW35" i="13"/>
  <c r="AS35" i="13"/>
  <c r="AZ21" i="13"/>
  <c r="AQ36" i="13"/>
  <c r="AX35" i="13"/>
  <c r="BA21" i="13"/>
  <c r="AY35" i="13"/>
  <c r="AR36" i="13"/>
  <c r="AV35" i="13"/>
  <c r="AO36" i="13"/>
  <c r="S23" i="13"/>
  <c r="S21" i="13"/>
  <c r="AN35" i="13"/>
  <c r="AT35" i="13" l="1"/>
  <c r="AT21" i="13"/>
  <c r="AS36" i="13"/>
  <c r="AS21" i="13"/>
  <c r="AQ35" i="13"/>
  <c r="AX21" i="13"/>
  <c r="AQ21" i="13" s="1"/>
  <c r="AW21" i="13"/>
  <c r="AP21" i="13" s="1"/>
  <c r="AP35" i="13"/>
  <c r="AO35" i="13"/>
  <c r="AV21" i="13"/>
  <c r="AR35" i="13"/>
  <c r="AY21" i="13"/>
  <c r="AR21" i="13" s="1"/>
  <c r="AN23" i="13"/>
  <c r="AN21" i="13"/>
  <c r="D91" i="13" l="1"/>
  <c r="D90" i="13"/>
  <c r="D89" i="13"/>
  <c r="D88" i="13"/>
  <c r="D87" i="13"/>
  <c r="D84" i="13"/>
  <c r="D83" i="13"/>
  <c r="D82" i="13" s="1"/>
  <c r="D81" i="13"/>
  <c r="D80" i="13"/>
  <c r="D79" i="13" s="1"/>
  <c r="D78" i="13"/>
  <c r="D77" i="13"/>
  <c r="D76" i="13" s="1"/>
  <c r="D74" i="13"/>
  <c r="D73" i="13"/>
  <c r="D72" i="13"/>
  <c r="D71" i="13" s="1"/>
  <c r="D70" i="13"/>
  <c r="D69" i="13"/>
  <c r="D68" i="13"/>
  <c r="D67" i="13"/>
  <c r="D65" i="13"/>
  <c r="D64" i="13"/>
  <c r="D63" i="13"/>
  <c r="D61" i="13"/>
  <c r="D60" i="13"/>
  <c r="D59" i="13"/>
  <c r="D58" i="13"/>
  <c r="D57" i="13"/>
  <c r="D56" i="13"/>
  <c r="D55" i="13"/>
  <c r="D54" i="13"/>
  <c r="D53" i="13"/>
  <c r="D52" i="13"/>
  <c r="D51" i="13"/>
  <c r="D50" i="13"/>
  <c r="D49" i="13"/>
  <c r="D48" i="13"/>
  <c r="D47" i="13"/>
  <c r="D45" i="13"/>
  <c r="D44" i="13"/>
  <c r="D43" i="13"/>
  <c r="D42" i="13"/>
  <c r="D41" i="13"/>
  <c r="D39" i="13"/>
  <c r="D38" i="13"/>
  <c r="D28" i="13"/>
  <c r="D27" i="13"/>
  <c r="D22" i="13" s="1"/>
  <c r="F91" i="13"/>
  <c r="F90" i="13"/>
  <c r="F89" i="13"/>
  <c r="F88" i="13"/>
  <c r="F87" i="13"/>
  <c r="F84" i="13"/>
  <c r="F83" i="13"/>
  <c r="F82" i="13"/>
  <c r="F85" i="13"/>
  <c r="D75" i="13" l="1"/>
  <c r="D46" i="13"/>
  <c r="D40" i="13"/>
  <c r="D66" i="13"/>
  <c r="D86" i="13"/>
  <c r="D85" i="13" s="1"/>
  <c r="F86" i="13"/>
  <c r="D37" i="13"/>
  <c r="D62" i="13"/>
  <c r="F21" i="13" l="1"/>
  <c r="D36" i="13"/>
  <c r="D35" i="13" s="1"/>
  <c r="D23" i="13" s="1"/>
  <c r="D21" i="13" s="1"/>
  <c r="BP56" i="13" l="1"/>
  <c r="BI56" i="13"/>
  <c r="BB56" i="13"/>
  <c r="BP64" i="13"/>
  <c r="BI64" i="13"/>
  <c r="BB64" i="13"/>
  <c r="BP72" i="13"/>
  <c r="BI72" i="13"/>
  <c r="BB72" i="13"/>
  <c r="BP75" i="13"/>
  <c r="BP74" i="13" s="1"/>
  <c r="BI75" i="13"/>
  <c r="BI74" i="13" s="1"/>
  <c r="BB75" i="13"/>
  <c r="BB74" i="13" s="1"/>
  <c r="BP78" i="13"/>
  <c r="BP77" i="13" s="1"/>
  <c r="BI78" i="13"/>
  <c r="BI77" i="13" s="1"/>
  <c r="BB78" i="13"/>
  <c r="BB77" i="13" s="1"/>
  <c r="BP80" i="13"/>
  <c r="BI80" i="13"/>
  <c r="BB80" i="13"/>
  <c r="K80" i="13"/>
  <c r="G80" i="13"/>
  <c r="L80" i="13"/>
  <c r="L78" i="13"/>
  <c r="L77" i="13"/>
  <c r="L75" i="13"/>
  <c r="L74" i="13" s="1"/>
  <c r="L72" i="13"/>
  <c r="L64" i="13"/>
  <c r="L56" i="13"/>
  <c r="K81" i="13"/>
  <c r="J81" i="13"/>
  <c r="I81" i="13"/>
  <c r="H81" i="13"/>
  <c r="G81" i="13"/>
  <c r="F81" i="13"/>
  <c r="K79" i="13"/>
  <c r="J79" i="13"/>
  <c r="I79" i="13"/>
  <c r="H79" i="13"/>
  <c r="G79" i="13"/>
  <c r="K76" i="13"/>
  <c r="J76" i="13"/>
  <c r="I76" i="13"/>
  <c r="H76" i="13"/>
  <c r="G76" i="13"/>
  <c r="F76" i="13"/>
  <c r="K73" i="13"/>
  <c r="J73" i="13"/>
  <c r="I73" i="13"/>
  <c r="H73" i="13"/>
  <c r="G73" i="13"/>
  <c r="F73" i="13"/>
  <c r="F71" i="13"/>
  <c r="K70" i="13"/>
  <c r="J70" i="13"/>
  <c r="I70" i="13"/>
  <c r="H70" i="13"/>
  <c r="G70" i="13"/>
  <c r="F70" i="13"/>
  <c r="F69" i="13"/>
  <c r="K66" i="13"/>
  <c r="J66" i="13"/>
  <c r="I66" i="13"/>
  <c r="H66" i="13"/>
  <c r="G66" i="13"/>
  <c r="F66" i="13"/>
  <c r="K65" i="13"/>
  <c r="J65" i="13"/>
  <c r="I65" i="13"/>
  <c r="H65" i="13"/>
  <c r="G65" i="13"/>
  <c r="F65" i="13"/>
  <c r="F63" i="13"/>
  <c r="F62" i="13"/>
  <c r="K59" i="13"/>
  <c r="J59" i="13"/>
  <c r="I59" i="13"/>
  <c r="H59" i="13"/>
  <c r="G59" i="13"/>
  <c r="F59" i="13"/>
  <c r="K58" i="13"/>
  <c r="J58" i="13"/>
  <c r="I58" i="13"/>
  <c r="H58" i="13"/>
  <c r="G58" i="13"/>
  <c r="F58" i="13"/>
  <c r="K57" i="13"/>
  <c r="J57" i="13"/>
  <c r="I57" i="13"/>
  <c r="H57" i="13"/>
  <c r="G57" i="13"/>
  <c r="F57" i="13"/>
  <c r="K55" i="13"/>
  <c r="J55" i="13"/>
  <c r="I55" i="13"/>
  <c r="H55" i="13"/>
  <c r="G55" i="13"/>
  <c r="F55" i="13"/>
  <c r="K54" i="13"/>
  <c r="J54" i="13"/>
  <c r="I54" i="13"/>
  <c r="H54" i="13"/>
  <c r="G54" i="13"/>
  <c r="F54" i="13"/>
  <c r="K53" i="13"/>
  <c r="J53" i="13"/>
  <c r="I53" i="13"/>
  <c r="H53" i="13"/>
  <c r="G53" i="13"/>
  <c r="F53" i="13"/>
  <c r="K52" i="13"/>
  <c r="J52" i="13"/>
  <c r="I52" i="13"/>
  <c r="H52" i="13"/>
  <c r="G52" i="13"/>
  <c r="F52" i="13"/>
  <c r="F51" i="13"/>
  <c r="K50" i="13"/>
  <c r="J50" i="13"/>
  <c r="I50" i="13"/>
  <c r="H50" i="13"/>
  <c r="G50" i="13"/>
  <c r="F50" i="13"/>
  <c r="K49" i="13"/>
  <c r="J49" i="13"/>
  <c r="I49" i="13"/>
  <c r="H49" i="13"/>
  <c r="G49" i="13"/>
  <c r="F49" i="13"/>
  <c r="K48" i="13"/>
  <c r="J48" i="13"/>
  <c r="I48" i="13"/>
  <c r="H48" i="13"/>
  <c r="G48" i="13"/>
  <c r="F48" i="13"/>
  <c r="K47" i="13"/>
  <c r="J47" i="13"/>
  <c r="I47" i="13"/>
  <c r="H47" i="13"/>
  <c r="G47" i="13"/>
  <c r="F47" i="13"/>
  <c r="K46" i="13"/>
  <c r="J46" i="13"/>
  <c r="I46" i="13"/>
  <c r="H46" i="13"/>
  <c r="G46" i="13"/>
  <c r="F46" i="13"/>
  <c r="K45" i="13"/>
  <c r="J45" i="13"/>
  <c r="I45" i="13"/>
  <c r="H45" i="13"/>
  <c r="G45" i="13"/>
  <c r="F45" i="13"/>
  <c r="K44" i="13"/>
  <c r="J44" i="13"/>
  <c r="I44" i="13"/>
  <c r="H44" i="13"/>
  <c r="G44" i="13"/>
  <c r="F44" i="13"/>
  <c r="K43" i="13"/>
  <c r="J43" i="13"/>
  <c r="I43" i="13"/>
  <c r="H43" i="13"/>
  <c r="G43" i="13"/>
  <c r="F43" i="13"/>
  <c r="K42" i="13"/>
  <c r="J42" i="13"/>
  <c r="I42" i="13"/>
  <c r="H42" i="13"/>
  <c r="G42" i="13"/>
  <c r="F42" i="13"/>
  <c r="K41" i="13"/>
  <c r="J41" i="13"/>
  <c r="I41" i="13"/>
  <c r="H41" i="13"/>
  <c r="G41" i="13"/>
  <c r="F41" i="13"/>
  <c r="K40" i="13"/>
  <c r="J40" i="13"/>
  <c r="I40" i="13"/>
  <c r="H40" i="13"/>
  <c r="G40" i="13"/>
  <c r="F40" i="13"/>
  <c r="K38" i="13"/>
  <c r="J38" i="13"/>
  <c r="I38" i="13"/>
  <c r="H38" i="13"/>
  <c r="G38" i="13"/>
  <c r="F38" i="13"/>
  <c r="F33" i="13"/>
  <c r="K31" i="13"/>
  <c r="J31" i="13"/>
  <c r="I31" i="13"/>
  <c r="H31" i="13"/>
  <c r="G31" i="13"/>
  <c r="F31" i="13"/>
  <c r="K29" i="13"/>
  <c r="J29" i="13"/>
  <c r="I29" i="13"/>
  <c r="H29" i="13"/>
  <c r="G29" i="13"/>
  <c r="F29" i="13"/>
  <c r="K28" i="13"/>
  <c r="J28" i="13"/>
  <c r="I28" i="13"/>
  <c r="H28" i="13"/>
  <c r="G28" i="13"/>
  <c r="F28" i="13"/>
  <c r="K27" i="13"/>
  <c r="J27" i="13"/>
  <c r="I27" i="13"/>
  <c r="H27" i="13"/>
  <c r="G27" i="13"/>
  <c r="F27" i="13"/>
  <c r="K26" i="13"/>
  <c r="J26" i="13"/>
  <c r="I26" i="13"/>
  <c r="H26" i="13"/>
  <c r="G26" i="13"/>
  <c r="F26" i="13"/>
  <c r="K25" i="13"/>
  <c r="J25" i="13"/>
  <c r="I25" i="13"/>
  <c r="H25" i="13"/>
  <c r="G25" i="13"/>
  <c r="F25" i="13"/>
  <c r="K24" i="13"/>
  <c r="J24" i="13"/>
  <c r="I24" i="13"/>
  <c r="H24" i="13"/>
  <c r="G24" i="13"/>
  <c r="F72" i="13"/>
  <c r="G64" i="13" l="1"/>
  <c r="K64" i="13"/>
  <c r="H64" i="13"/>
  <c r="I64" i="13"/>
  <c r="F56" i="13"/>
  <c r="H78" i="13"/>
  <c r="F77" i="13"/>
  <c r="F39" i="13"/>
  <c r="J64" i="13"/>
  <c r="F61" i="13"/>
  <c r="H56" i="13"/>
  <c r="J56" i="13"/>
  <c r="I56" i="13"/>
  <c r="G56" i="13"/>
  <c r="K56" i="13"/>
  <c r="I78" i="13"/>
  <c r="G74" i="13"/>
  <c r="I74" i="13"/>
  <c r="F80" i="13"/>
  <c r="I80" i="13"/>
  <c r="H80" i="13"/>
  <c r="J80" i="13"/>
  <c r="F24" i="13"/>
  <c r="J78" i="13"/>
  <c r="G78" i="13"/>
  <c r="K78" i="13"/>
  <c r="H74" i="13"/>
  <c r="J74" i="13"/>
  <c r="K74" i="13"/>
  <c r="F75" i="13"/>
  <c r="F74" i="13"/>
  <c r="F37" i="13"/>
  <c r="F67" i="13"/>
  <c r="F68" i="13"/>
  <c r="F78" i="13"/>
  <c r="F64" i="13"/>
  <c r="F60" i="13" l="1"/>
  <c r="F36" i="13" l="1"/>
  <c r="F35" i="13" l="1"/>
  <c r="F23" i="13"/>
  <c r="E75" i="13" l="1"/>
  <c r="E72" i="13"/>
  <c r="E71" i="13" s="1"/>
  <c r="E69" i="13"/>
  <c r="E68" i="13" s="1"/>
  <c r="E63" i="13"/>
  <c r="E62" i="13" s="1"/>
  <c r="E51" i="13"/>
  <c r="E35" i="13"/>
  <c r="AU75" i="13"/>
  <c r="I75" i="13"/>
  <c r="BP71" i="13"/>
  <c r="BI71" i="13"/>
  <c r="BB71" i="13"/>
  <c r="AU72" i="13"/>
  <c r="AU71" i="13" s="1"/>
  <c r="BP69" i="13"/>
  <c r="BI69" i="13"/>
  <c r="BI68" i="13" s="1"/>
  <c r="BI67" i="13" s="1"/>
  <c r="BI63" i="13" s="1"/>
  <c r="BI62" i="13" s="1"/>
  <c r="BI61" i="13" s="1"/>
  <c r="BI60" i="13" s="1"/>
  <c r="BB69" i="13"/>
  <c r="BB68" i="13" s="1"/>
  <c r="BB67" i="13" s="1"/>
  <c r="BB63" i="13" s="1"/>
  <c r="BB62" i="13" s="1"/>
  <c r="BB61" i="13" s="1"/>
  <c r="BB60" i="13" s="1"/>
  <c r="AU69" i="13"/>
  <c r="AU68" i="13" s="1"/>
  <c r="AU63" i="13"/>
  <c r="AU62" i="13" s="1"/>
  <c r="BP51" i="13"/>
  <c r="BP39" i="13" s="1"/>
  <c r="BP37" i="13" s="1"/>
  <c r="BI51" i="13"/>
  <c r="BI39" i="13" s="1"/>
  <c r="BI37" i="13" s="1"/>
  <c r="BB51" i="13"/>
  <c r="BB39" i="13" s="1"/>
  <c r="BB37" i="13" s="1"/>
  <c r="AU51" i="13"/>
  <c r="L51" i="13"/>
  <c r="L39" i="13" s="1"/>
  <c r="L37" i="13" s="1"/>
  <c r="AU35" i="13"/>
  <c r="K75" i="13"/>
  <c r="BI36" i="13" l="1"/>
  <c r="BI35" i="13" s="1"/>
  <c r="I69" i="13"/>
  <c r="L68" i="13"/>
  <c r="L67" i="13" s="1"/>
  <c r="L61" i="13" s="1"/>
  <c r="L60" i="13" s="1"/>
  <c r="L36" i="13" s="1"/>
  <c r="J39" i="13"/>
  <c r="J37" i="13"/>
  <c r="H39" i="13"/>
  <c r="H37" i="13"/>
  <c r="BB36" i="13"/>
  <c r="BB35" i="13" s="1"/>
  <c r="BP68" i="13"/>
  <c r="BP67" i="13" s="1"/>
  <c r="BP63" i="13" s="1"/>
  <c r="BP62" i="13" s="1"/>
  <c r="BP61" i="13" s="1"/>
  <c r="BP60" i="13" s="1"/>
  <c r="BP36" i="13" s="1"/>
  <c r="BP35" i="13" s="1"/>
  <c r="H67" i="13"/>
  <c r="G51" i="13"/>
  <c r="G37" i="13"/>
  <c r="G39" i="13"/>
  <c r="K37" i="13"/>
  <c r="K39" i="13"/>
  <c r="K71" i="13"/>
  <c r="I72" i="13"/>
  <c r="J69" i="13"/>
  <c r="J72" i="13"/>
  <c r="J75" i="13"/>
  <c r="I51" i="13"/>
  <c r="G69" i="13"/>
  <c r="G72" i="13"/>
  <c r="G75" i="13"/>
  <c r="K69" i="13"/>
  <c r="H51" i="13"/>
  <c r="H71" i="13"/>
  <c r="K51" i="13"/>
  <c r="K72" i="13"/>
  <c r="J51" i="13"/>
  <c r="H69" i="13"/>
  <c r="H72" i="13"/>
  <c r="H75" i="13"/>
  <c r="E33" i="13"/>
  <c r="L33" i="13"/>
  <c r="L21" i="13" s="1"/>
  <c r="AU34" i="13"/>
  <c r="AU33" i="13" s="1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I37" i="13" l="1"/>
  <c r="I39" i="13"/>
  <c r="H68" i="13"/>
  <c r="J71" i="13"/>
  <c r="I71" i="13"/>
  <c r="K67" i="13"/>
  <c r="K68" i="13"/>
  <c r="G71" i="13"/>
  <c r="H62" i="13"/>
  <c r="L35" i="13"/>
  <c r="AU77" i="13"/>
  <c r="E77" i="13"/>
  <c r="T19" i="2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H63" i="13" l="1"/>
  <c r="I68" i="13"/>
  <c r="K63" i="13"/>
  <c r="J68" i="13"/>
  <c r="G68" i="13"/>
  <c r="H77" i="13"/>
  <c r="H61" i="13"/>
  <c r="BX20" i="13"/>
  <c r="BY20" i="13" s="1"/>
  <c r="BZ20" i="13" s="1"/>
  <c r="CA20" i="13" s="1"/>
  <c r="N20" i="3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K60" i="13" l="1"/>
  <c r="H23" i="13"/>
  <c r="H21" i="13"/>
  <c r="H33" i="13"/>
  <c r="K62" i="13"/>
  <c r="G67" i="13"/>
  <c r="J67" i="13"/>
  <c r="I67" i="13"/>
  <c r="H60" i="13"/>
  <c r="C19" i="1"/>
  <c r="K23" i="13" l="1"/>
  <c r="J63" i="13"/>
  <c r="K77" i="13"/>
  <c r="K33" i="13"/>
  <c r="K21" i="13"/>
  <c r="I63" i="13"/>
  <c r="G63" i="13"/>
  <c r="K61" i="13"/>
  <c r="H35" i="13"/>
  <c r="H36" i="13"/>
  <c r="D19" i="1"/>
  <c r="G23" i="13" l="1"/>
  <c r="I23" i="13"/>
  <c r="J23" i="13"/>
  <c r="G62" i="13"/>
  <c r="I62" i="13"/>
  <c r="J62" i="13"/>
  <c r="J61" i="13" l="1"/>
  <c r="G61" i="13"/>
  <c r="I21" i="13"/>
  <c r="I33" i="13"/>
  <c r="I77" i="13"/>
  <c r="K36" i="13"/>
  <c r="K35" i="13"/>
  <c r="I61" i="13"/>
  <c r="J77" i="13"/>
  <c r="J21" i="13"/>
  <c r="J33" i="13"/>
  <c r="G77" i="13"/>
  <c r="G33" i="13"/>
  <c r="J60" i="13" l="1"/>
  <c r="G60" i="13"/>
  <c r="I60" i="13"/>
  <c r="G36" i="13" l="1"/>
  <c r="G35" i="13"/>
  <c r="I35" i="13"/>
  <c r="I36" i="13"/>
  <c r="J35" i="13"/>
  <c r="J36" i="13"/>
  <c r="BB34" i="13" l="1"/>
  <c r="BB33" i="13" s="1"/>
  <c r="BI34" i="13"/>
  <c r="BI33" i="13" s="1"/>
  <c r="BP34" i="13"/>
  <c r="BP33" i="13" s="1"/>
</calcChain>
</file>

<file path=xl/sharedStrings.xml><?xml version="1.0" encoding="utf-8"?>
<sst xmlns="http://schemas.openxmlformats.org/spreadsheetml/2006/main" count="2150" uniqueCount="1080">
  <si>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</si>
  <si>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</si>
  <si>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</si>
  <si>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</si>
  <si>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</si>
  <si>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</si>
  <si>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</si>
  <si>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</si>
  <si>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</si>
  <si>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</si>
  <si>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</si>
  <si>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</si>
  <si>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</si>
  <si>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</si>
  <si>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</si>
  <si>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</si>
  <si>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</si>
  <si>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</si>
  <si>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</si>
  <si>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</si>
  <si>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</si>
  <si>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</si>
  <si>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</si>
  <si>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</si>
  <si>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Наименование инвестиционного проекта (группы инвестиционных проектов)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</si>
  <si>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</si>
  <si>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</si>
  <si>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</si>
  <si>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</si>
  <si>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</si>
  <si>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</si>
  <si>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</si>
  <si>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</si>
  <si>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</si>
  <si>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</si>
  <si>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</si>
  <si>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</si>
  <si>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</si>
  <si>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</si>
  <si>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</si>
  <si>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</si>
  <si>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</si>
  <si>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</si>
  <si>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</si>
  <si>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</si>
  <si>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</si>
  <si>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</si>
  <si>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</si>
  <si>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</si>
  <si>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</si>
  <si>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</si>
  <si>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</si>
  <si>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</si>
  <si>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</si>
  <si>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</si>
  <si>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</si>
  <si>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</si>
  <si>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</si>
  <si>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</si>
  <si>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</si>
  <si>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</si>
  <si>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</si>
  <si>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13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</si>
  <si>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</si>
  <si>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</si>
  <si>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</si>
  <si>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</si>
  <si>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</si>
  <si>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</si>
  <si>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</si>
  <si>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</si>
  <si>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</si>
  <si>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</si>
  <si>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</si>
  <si>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</si>
  <si>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</si>
  <si>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</si>
  <si>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</si>
  <si>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IV квартал</t>
  </si>
  <si>
    <t xml:space="preserve">III квартал 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</si>
  <si>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</si>
  <si>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</si>
  <si>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</si>
  <si>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</si>
  <si>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</si>
  <si>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</si>
  <si>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</si>
  <si>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</si>
  <si>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</si>
  <si>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</si>
  <si>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</si>
  <si>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</si>
  <si>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</si>
  <si>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</si>
  <si>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</si>
  <si>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</si>
  <si>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</si>
  <si>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</si>
  <si>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</si>
  <si>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</si>
  <si>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</si>
  <si>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</si>
  <si>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</si>
  <si>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</si>
  <si>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</si>
  <si>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</si>
  <si>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</si>
  <si>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</si>
  <si>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</si>
  <si>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</si>
  <si>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</si>
  <si>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</si>
  <si>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</si>
  <si>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</si>
  <si>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</si>
  <si>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</si>
  <si>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</si>
  <si>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</si>
  <si>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</si>
  <si>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</si>
  <si>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</si>
  <si>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</si>
  <si>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</si>
  <si>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</si>
  <si>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</si>
  <si>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</si>
  <si>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</si>
  <si>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</si>
  <si>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</si>
  <si>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</si>
  <si>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</si>
  <si>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</si>
  <si>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</si>
  <si>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</si>
  <si>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</si>
  <si>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</si>
  <si>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</si>
  <si>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</si>
  <si>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</si>
  <si>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</si>
  <si>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</si>
  <si>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</si>
  <si>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</si>
  <si>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</si>
  <si>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</si>
  <si>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</si>
  <si>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</si>
  <si>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</si>
  <si>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</si>
  <si>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</si>
  <si>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</si>
  <si>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</si>
  <si>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</si>
  <si>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</si>
  <si>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</si>
  <si>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</si>
  <si>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</si>
  <si>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</si>
  <si>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</si>
  <si>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</si>
  <si>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</si>
  <si>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</si>
  <si>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</si>
  <si>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</si>
  <si>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</si>
  <si>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</si>
  <si>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</si>
  <si>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</si>
  <si>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</si>
  <si>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</si>
  <si>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</si>
  <si>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</si>
  <si>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</si>
  <si>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</si>
  <si>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</si>
  <si>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</si>
  <si>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</si>
  <si>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</si>
  <si>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</si>
  <si>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</si>
  <si>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</si>
  <si>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</si>
  <si>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</si>
  <si>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</si>
  <si>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</si>
  <si>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</si>
  <si>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</si>
  <si>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</si>
  <si>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</si>
  <si>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</si>
  <si>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</si>
  <si>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</si>
  <si>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</si>
  <si>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</si>
  <si>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</si>
  <si>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</si>
  <si>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</si>
  <si>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</si>
  <si>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</si>
  <si>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</si>
  <si>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</si>
  <si>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</si>
  <si>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</si>
  <si>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</si>
  <si>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</si>
  <si>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</si>
  <si>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</si>
  <si>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</si>
  <si>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</si>
  <si>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</si>
  <si>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</si>
  <si>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</si>
  <si>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</si>
  <si>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</si>
  <si>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</si>
  <si>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</si>
  <si>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</si>
  <si>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</si>
  <si>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</si>
  <si>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</si>
  <si>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</si>
  <si>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</si>
  <si>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</si>
  <si>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</si>
  <si>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</si>
  <si>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</si>
  <si>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</si>
  <si>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</si>
  <si>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</si>
  <si>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</si>
  <si>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</si>
  <si>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</si>
  <si>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</si>
  <si>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</si>
  <si>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</si>
  <si>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</si>
  <si>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</si>
  <si>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</si>
  <si>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</si>
  <si>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</si>
  <si>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</si>
  <si>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</si>
  <si>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</si>
  <si>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</si>
  <si>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</si>
  <si>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</si>
  <si>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</si>
  <si>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</si>
  <si>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</si>
  <si>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</si>
  <si>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</si>
  <si>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</si>
  <si>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</si>
  <si>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</si>
  <si>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</si>
  <si>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</si>
  <si>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</si>
  <si>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</si>
  <si>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</si>
  <si>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</si>
  <si>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</si>
  <si>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</si>
  <si>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</si>
  <si>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</si>
  <si>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</si>
  <si>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</si>
  <si>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</si>
  <si>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</si>
  <si>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</si>
  <si>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</si>
  <si>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</si>
  <si>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</si>
  <si>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</si>
  <si>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</si>
  <si>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</si>
  <si>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</si>
  <si>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</si>
  <si>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</si>
  <si>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</si>
  <si>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</si>
  <si>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</si>
  <si>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</si>
  <si>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</si>
  <si>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</si>
  <si>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</si>
  <si>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</si>
  <si>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</si>
  <si>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</si>
  <si>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</si>
  <si>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</si>
  <si>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</si>
  <si>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</si>
  <si>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</si>
  <si>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</si>
  <si>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</si>
  <si>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</si>
  <si>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</si>
  <si>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</si>
  <si>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</si>
  <si>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</si>
  <si>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</si>
  <si>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</si>
  <si>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</si>
  <si>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</si>
  <si>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</si>
  <si>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</si>
  <si>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</si>
  <si>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</si>
  <si>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</si>
  <si>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</si>
  <si>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</si>
  <si>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</si>
  <si>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</si>
  <si>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</si>
  <si>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</si>
  <si>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</si>
  <si>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</si>
  <si>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</si>
  <si>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</si>
  <si>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</si>
  <si>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</si>
  <si>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</si>
  <si>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</si>
  <si>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</si>
  <si>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</si>
  <si>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</si>
  <si>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</si>
  <si>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</si>
  <si>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</si>
  <si>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</si>
  <si>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</si>
  <si>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</si>
  <si>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</si>
  <si>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</si>
  <si>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</si>
  <si>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</si>
  <si>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</si>
  <si>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</si>
  <si>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</si>
  <si>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</si>
  <si>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</si>
  <si>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</si>
  <si>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</si>
  <si>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</si>
  <si>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</si>
  <si>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</si>
  <si>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</si>
  <si>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</si>
  <si>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</si>
  <si>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</si>
  <si>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</si>
  <si>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</si>
  <si>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</si>
  <si>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</si>
  <si>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</si>
  <si>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</si>
  <si>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</si>
  <si>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</si>
  <si>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</si>
  <si>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</si>
  <si>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</si>
  <si>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</si>
  <si>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</si>
  <si>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</si>
  <si>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</si>
  <si>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</si>
  <si>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</si>
  <si>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</si>
  <si>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</si>
  <si>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</si>
  <si>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</si>
  <si>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</si>
  <si>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</si>
  <si>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</si>
  <si>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</si>
  <si>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</si>
  <si>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</si>
  <si>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</si>
  <si>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</si>
  <si>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</si>
  <si>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</si>
  <si>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</si>
  <si>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</si>
  <si>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</si>
  <si>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</si>
  <si>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</si>
  <si>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</si>
  <si>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</si>
  <si>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</si>
  <si>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</si>
  <si>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</si>
  <si>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</si>
  <si>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</si>
  <si>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</si>
  <si>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</si>
  <si>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</si>
  <si>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</si>
  <si>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</si>
  <si>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</si>
  <si>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</si>
  <si>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</si>
  <si>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</si>
  <si>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</si>
  <si>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</si>
  <si>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</si>
  <si>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</si>
  <si>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</si>
  <si>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</si>
  <si>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</si>
  <si>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</si>
  <si>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</si>
  <si>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</si>
  <si>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</si>
  <si>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</si>
  <si>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</si>
  <si>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</si>
  <si>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</si>
  <si>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</si>
  <si>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</si>
  <si>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</si>
  <si>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</si>
  <si>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</si>
  <si>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</si>
  <si>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</si>
  <si>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</si>
  <si>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</si>
  <si>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</si>
  <si>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</si>
  <si>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</si>
  <si>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</si>
  <si>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</si>
  <si>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</si>
  <si>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</si>
  <si>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</si>
  <si>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</si>
  <si>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</si>
  <si>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</si>
  <si>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</si>
  <si>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</si>
  <si>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</si>
  <si>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</si>
  <si>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</si>
  <si>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</si>
  <si>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</si>
  <si>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</si>
  <si>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</si>
  <si>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</si>
  <si>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</si>
  <si>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</si>
  <si>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</si>
  <si>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</si>
  <si>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</si>
  <si>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</si>
  <si>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</si>
  <si>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</si>
  <si>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</si>
  <si>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</si>
  <si>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</si>
  <si>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</si>
  <si>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</si>
  <si>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</si>
  <si>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</si>
  <si>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</si>
  <si>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</si>
  <si>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</si>
  <si>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</si>
  <si>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</si>
  <si>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</si>
  <si>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</si>
  <si>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</si>
  <si>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</si>
  <si>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</si>
  <si>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</si>
  <si>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</si>
  <si>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</si>
  <si>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</si>
  <si>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</si>
  <si>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</si>
  <si>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</si>
  <si>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</si>
  <si>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</si>
  <si>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</si>
  <si>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</si>
  <si>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</si>
  <si>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</si>
  <si>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</si>
  <si>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</si>
  <si>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</si>
  <si>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</si>
  <si>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</si>
  <si>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</si>
  <si>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</si>
  <si>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</si>
  <si>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</si>
  <si>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</si>
  <si>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</si>
  <si>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</si>
  <si>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</si>
  <si>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</si>
  <si>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</si>
  <si>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</si>
  <si>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</si>
  <si>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</si>
  <si>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</si>
  <si>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</si>
  <si>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</si>
  <si>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</si>
  <si>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</si>
  <si>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</si>
  <si>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</si>
  <si>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</si>
  <si>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</si>
  <si>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</si>
  <si>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</si>
  <si>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</si>
  <si>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</si>
  <si>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</si>
  <si>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</si>
  <si>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</si>
  <si>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</si>
  <si>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</si>
  <si>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</si>
  <si>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</si>
  <si>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</si>
  <si>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</si>
  <si>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</si>
  <si>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</si>
  <si>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</si>
  <si>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</si>
  <si>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</si>
  <si>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</si>
  <si>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</si>
  <si>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</si>
  <si>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</si>
  <si>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</si>
  <si>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</si>
  <si>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</si>
  <si>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</si>
  <si>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</si>
  <si>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</si>
  <si>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</si>
  <si>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</si>
  <si>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</si>
  <si>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</si>
  <si>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</si>
  <si>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</si>
  <si>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</si>
  <si>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</si>
  <si>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</si>
  <si>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</si>
  <si>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</si>
  <si>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</si>
  <si>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</si>
  <si>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</si>
  <si>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</si>
  <si>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</si>
  <si>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</si>
  <si>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</si>
  <si>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</si>
  <si>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</si>
  <si>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</si>
  <si>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</si>
  <si>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</si>
  <si>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</si>
  <si>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</si>
  <si>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</si>
  <si>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</si>
  <si>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</si>
  <si>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</si>
  <si>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</si>
  <si>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</si>
  <si>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</si>
  <si>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</si>
  <si>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</si>
  <si>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</si>
  <si>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</si>
  <si>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</si>
  <si>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</si>
  <si>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</si>
  <si>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</si>
  <si>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</si>
  <si>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</si>
  <si>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</si>
  <si>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</si>
  <si>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</si>
  <si>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</si>
  <si>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</si>
  <si>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</si>
  <si>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</si>
  <si>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</si>
  <si>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</si>
  <si>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</si>
  <si>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</si>
  <si>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</si>
  <si>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</si>
  <si>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</si>
  <si>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</si>
  <si>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</si>
  <si>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</si>
  <si>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</si>
  <si>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</si>
  <si>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</si>
  <si>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</si>
  <si>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</si>
  <si>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</si>
  <si>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</si>
  <si>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</si>
  <si>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</si>
  <si>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</si>
  <si>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</si>
  <si>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</si>
  <si>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</si>
  <si>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</si>
  <si>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</si>
  <si>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</si>
  <si>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</si>
  <si>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</si>
  <si>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</si>
  <si>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</si>
  <si>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</si>
  <si>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</si>
  <si>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</si>
  <si>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</si>
  <si>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</si>
  <si>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</si>
  <si>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</si>
  <si>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</si>
  <si>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</si>
  <si>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</si>
  <si>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</si>
  <si>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</si>
  <si>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</si>
  <si>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</si>
  <si>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</si>
  <si>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</si>
  <si>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</si>
  <si>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</si>
  <si>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</si>
  <si>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</si>
  <si>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</si>
  <si>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</si>
  <si>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</si>
  <si>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</si>
  <si>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</si>
  <si>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</si>
  <si>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</si>
  <si>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</si>
  <si>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</si>
  <si>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</si>
  <si>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</si>
  <si>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</si>
  <si>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</si>
  <si>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</si>
  <si>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</si>
  <si>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</si>
  <si>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</si>
  <si>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</si>
  <si>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</si>
  <si>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</si>
  <si>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</si>
  <si>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</si>
  <si>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</si>
  <si>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</si>
  <si>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</si>
  <si>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</si>
  <si>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</si>
  <si>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</si>
  <si>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</si>
  <si>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</si>
  <si>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</si>
  <si>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</si>
  <si>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</si>
  <si>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</si>
  <si>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</si>
  <si>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</si>
  <si>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</si>
  <si>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</si>
  <si>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</si>
  <si>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</si>
  <si>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</si>
  <si>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</si>
  <si>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</si>
  <si>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</si>
  <si>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</si>
  <si>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</si>
  <si>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</si>
  <si>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</si>
  <si>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</si>
  <si>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</si>
  <si>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</si>
  <si>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</si>
  <si>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</si>
  <si>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</si>
  <si>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</si>
  <si>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</si>
  <si>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</si>
  <si>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</si>
  <si>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</si>
  <si>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</si>
  <si>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</si>
  <si>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</si>
  <si>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</si>
  <si>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</si>
  <si>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</si>
  <si>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</si>
  <si>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</si>
  <si>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</si>
  <si>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</si>
  <si>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</si>
  <si>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</si>
  <si>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</si>
  <si>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</si>
  <si>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</si>
  <si>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</si>
  <si>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</si>
  <si>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</si>
  <si>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</si>
  <si>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</si>
  <si>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</si>
  <si>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</si>
  <si>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</si>
  <si>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</si>
  <si>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</si>
  <si>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</si>
  <si>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</si>
  <si>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</si>
  <si>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</si>
  <si>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</si>
  <si>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</si>
  <si>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</si>
  <si>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</si>
  <si>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</si>
  <si>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</si>
  <si>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</si>
  <si>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</si>
  <si>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</si>
  <si>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</si>
  <si>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</si>
  <si>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</si>
  <si>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</si>
  <si>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</si>
  <si>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</si>
  <si>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</si>
  <si>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</si>
  <si>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</si>
  <si>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</si>
  <si>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</si>
  <si>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</si>
  <si>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</si>
  <si>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</si>
  <si>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</si>
  <si>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</si>
  <si>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</si>
  <si>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</si>
  <si>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</si>
  <si>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</si>
  <si>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</si>
  <si>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</si>
  <si>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</si>
  <si>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</si>
  <si>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</si>
  <si>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</si>
  <si>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</si>
  <si>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</si>
  <si>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</si>
  <si>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</si>
  <si>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</si>
  <si>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</si>
  <si>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</si>
  <si>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</si>
  <si>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</si>
  <si>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</si>
  <si>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</si>
  <si>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</si>
  <si>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</si>
  <si>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</si>
  <si>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</si>
  <si>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</si>
  <si>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</si>
  <si>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</si>
  <si>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</si>
  <si>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</si>
  <si>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</si>
  <si>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</si>
  <si>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</si>
  <si>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</si>
  <si>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</si>
  <si>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</si>
  <si>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</si>
  <si>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</si>
  <si>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</si>
  <si>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</si>
  <si>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</si>
  <si>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</si>
  <si>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</si>
  <si>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</si>
  <si>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</si>
  <si>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</si>
  <si>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</si>
  <si>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</si>
  <si>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</si>
  <si>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</si>
  <si>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</si>
  <si>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</si>
  <si>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</si>
  <si>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</si>
  <si>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</si>
  <si>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</si>
  <si>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</si>
  <si>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</si>
  <si>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</si>
  <si>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</si>
  <si>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</si>
  <si>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</si>
  <si>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</si>
  <si>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</si>
  <si>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</si>
  <si>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</si>
  <si>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</si>
  <si>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</si>
  <si>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</si>
  <si>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</si>
  <si>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</si>
  <si>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</si>
  <si>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</si>
  <si>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</si>
  <si>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</si>
  <si>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</si>
  <si>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</si>
  <si>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</si>
  <si>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</si>
  <si>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</si>
  <si>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ввода основных средств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</si>
  <si>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</si>
  <si>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</si>
  <si>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</si>
  <si>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</si>
  <si>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</si>
  <si>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</si>
  <si>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</si>
  <si>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</si>
  <si>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</si>
  <si>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</si>
  <si>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</si>
  <si>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</si>
  <si>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</si>
  <si>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</si>
  <si>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</si>
  <si>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</si>
  <si>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</si>
  <si>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</si>
  <si>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</si>
  <si>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</si>
  <si>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</si>
  <si>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</si>
  <si>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</si>
  <si>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</si>
  <si>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</si>
  <si>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</si>
  <si>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</si>
  <si>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</si>
  <si>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</si>
  <si>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</si>
  <si>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</si>
  <si>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</si>
  <si>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</si>
  <si>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</si>
  <si>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</si>
  <si>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</si>
  <si>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</si>
  <si>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</si>
  <si>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</si>
  <si>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</si>
  <si>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</si>
  <si>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</si>
  <si>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</si>
  <si>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</si>
  <si>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</si>
  <si>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</si>
  <si>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</si>
  <si>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</si>
  <si>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</si>
  <si>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</si>
  <si>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</si>
  <si>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</si>
  <si>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</si>
  <si>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</si>
  <si>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</si>
  <si>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</si>
  <si>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</si>
  <si>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</si>
  <si>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</si>
  <si>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</si>
  <si>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</si>
  <si>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</si>
  <si>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</si>
  <si>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</si>
  <si>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</si>
  <si>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</si>
  <si>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</si>
  <si>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</si>
  <si>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</si>
  <si>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</si>
  <si>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</si>
  <si>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Отчет о реализации инвестиционной программы  МУП "Нефтекамское межрайонное педприятие электрических сетей "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</si>
  <si>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241-О от 24.10.2017г.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</si>
  <si>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</si>
  <si>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</si>
  <si>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</si>
  <si>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</si>
  <si>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</si>
  <si>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</si>
  <si>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</si>
  <si>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</si>
  <si>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</si>
  <si>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МУП "НМПЭС"РБ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</si>
  <si>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</si>
  <si>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</si>
  <si>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</si>
  <si>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</si>
  <si>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</si>
  <si>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</si>
  <si>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</si>
  <si>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</si>
  <si>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1.2.1.1.2.1</t>
  </si>
  <si>
    <t>1.2.1.1.3.1</t>
  </si>
  <si>
    <t>1.2.1.1.3.2</t>
  </si>
  <si>
    <t>1.2.1.1.3.3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</si>
  <si>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</si>
  <si>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</si>
  <si>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1.2.1.2.2.1</t>
  </si>
  <si>
    <t>1.2.1.2.2.2</t>
  </si>
  <si>
    <t>1.2.1.2.3</t>
  </si>
  <si>
    <t>1.2.1.2.3.1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</si>
  <si>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</si>
  <si>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</si>
  <si>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</si>
  <si>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</si>
  <si>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</si>
  <si>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</si>
  <si>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</si>
  <si>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</si>
  <si>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</si>
  <si>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</si>
  <si>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</si>
  <si>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1.2.1.1.2.2</t>
  </si>
  <si>
    <t>1.2.1.2.3.2</t>
  </si>
  <si>
    <t>реквизиты решения органа исполнительной власти, утвердившего инвестиционную программу</t>
  </si>
  <si>
    <t>0</t>
  </si>
  <si>
    <t>1.2.1.1.2.3</t>
  </si>
  <si>
    <t>1.2.1.1.2.4</t>
  </si>
  <si>
    <t>1.2.1.1.2.5</t>
  </si>
  <si>
    <t>1.2.2.2</t>
  </si>
  <si>
    <t>Модернизация, техническое перевооружение линий электропередачи, всего, в том числе:</t>
  </si>
  <si>
    <t>1.2.4.2.3</t>
  </si>
  <si>
    <t>Год раскрытия информации:  2020 год</t>
  </si>
  <si>
    <t>Принятие основных средств и нематериальных активов к бухгалтерскому учету  2020 г.</t>
  </si>
  <si>
    <t>I_ ТП 20.1.1.1.1</t>
  </si>
  <si>
    <t>I_ ТП 20.1.1.1.2.</t>
  </si>
  <si>
    <t>I_ТП 20.1.1.1.3</t>
  </si>
  <si>
    <t>1.1.1.3.1</t>
  </si>
  <si>
    <t>Стадион "Торос"  БКТП-0706</t>
  </si>
  <si>
    <t>Реконструкция ПС Касево 35/6 кВ ограждение территории 120м.</t>
  </si>
  <si>
    <t>G_20200111</t>
  </si>
  <si>
    <t>1.2.1.1.1.1</t>
  </si>
  <si>
    <t xml:space="preserve">Внедрение АСДТУ  РП-11,РП-4   </t>
  </si>
  <si>
    <t>H_  20200111</t>
  </si>
  <si>
    <t>Установка ячеек КСО с вакуумными выкл -5шт  в том числе:</t>
  </si>
  <si>
    <t>H_  20200112</t>
  </si>
  <si>
    <t>Установка ячеек КСО с вакуумными выкл. В ТП-5306 ввод с Ф-28 ПС Искож  в кол-ве 1шт.</t>
  </si>
  <si>
    <t>H_  202001121</t>
  </si>
  <si>
    <t>Установка ячеек КСО с вакуумными выкл. В ТП-5002 ввод с Ф-11 ПС Зенит в кол-ве 1шт.</t>
  </si>
  <si>
    <t>H_  202001122</t>
  </si>
  <si>
    <t>Установка ячеек КСО с вакуумными выкл. В ТП-0525 ввод с Ф-5 ПС КНС-14 в кол-ве 1шт.</t>
  </si>
  <si>
    <t>H_  202001123</t>
  </si>
  <si>
    <t>Установка ячеек КСО с вакуумными выкл. В ТП-1704  ввод с Ф-17 ПС Искож  в кол-ве 1шт.</t>
  </si>
  <si>
    <t>H_  202001126</t>
  </si>
  <si>
    <t>Установка ячеек КСО с вакуумными выкл. В ТП-1705  ввод с Ф-13 ПС Нефтекамск в кол-ве 1шт.</t>
  </si>
  <si>
    <t>H_  202001127</t>
  </si>
  <si>
    <t>Замена отработавших нормативный срок трансформаторов  ТМГ-20шт в том числе:</t>
  </si>
  <si>
    <t>G_ 20200113</t>
  </si>
  <si>
    <t>Замена отработавших нормативный срок трансформаторов в  КТП-0525 Т-1  кол-ве  1шт ТМ-400 на ТМГ-400 .(0)</t>
  </si>
  <si>
    <t>G_ 202001131</t>
  </si>
  <si>
    <t>Замена отработавших нормативный срок трансформаторов в  КТП-801А кол-ве  1шт ТМ-160 на ТМГ-160 .(0)</t>
  </si>
  <si>
    <t>G_ 202001132</t>
  </si>
  <si>
    <t>Замена отработавших нормативный срок трансформаторов в  КТП-0236  кол-ве  1шт ТМ-250 на ТМГ-250 .(0)</t>
  </si>
  <si>
    <t>G_ 202001133</t>
  </si>
  <si>
    <t>1.2.1.1.3.4</t>
  </si>
  <si>
    <t>Замена отработавших нормативный срок трансформаторов в  КТП-9001  кол-ве  1шт ТМ-400 на ТМГ-400 .(0)</t>
  </si>
  <si>
    <t>G_ 202001134</t>
  </si>
  <si>
    <t>1.2.1.1.3.5</t>
  </si>
  <si>
    <t>Замена отработавших нормативный срок трансформаторов в  КТП-2006  кол-ве  1шт ТМ-250 на ТМГ-250 .(0)</t>
  </si>
  <si>
    <t>G_ 202001135</t>
  </si>
  <si>
    <t>1.2.1.1.3.6</t>
  </si>
  <si>
    <t>Замена отработавших нормативный срок трансформаторов в  КТП-5111  кол-ве  1шт ТМ-250 на ТМГ-250 .(0)</t>
  </si>
  <si>
    <t>G_ 202001136</t>
  </si>
  <si>
    <t>1.2.1.1.3.7</t>
  </si>
  <si>
    <t>Замена отработавших нормативный срок трансформаторов в  КТП-5110  кол-ве  1шт ТМ-400 на ТМГ-400 .(0)</t>
  </si>
  <si>
    <t>G_ 202001137</t>
  </si>
  <si>
    <t>1.2.1.1.3.8</t>
  </si>
  <si>
    <t>Замена отработавших нормативный срок трансформаторов в  КТП-11008  кол-ве  1шт ТМ-250 на ТМГ-250 .(0)</t>
  </si>
  <si>
    <t>G_ 202001138</t>
  </si>
  <si>
    <t>1.2.1.1.3.9</t>
  </si>
  <si>
    <t>Замена отработавших нормативный срок трансформаторов в  КТП-9005  кол-ве  1шт ТМ-400 на ТМГ-400 .(0)</t>
  </si>
  <si>
    <t>G_ 202001139</t>
  </si>
  <si>
    <t>1.2.1.1.3.10</t>
  </si>
  <si>
    <t>Замена отработавших нормативный срок трансформаторов в  КТП-5126  кол-ве  1шт ТМ-160 на ТМГ-160 .(0)</t>
  </si>
  <si>
    <t>G_ 2020011310</t>
  </si>
  <si>
    <t>1.2.1.1.3.11</t>
  </si>
  <si>
    <t>Замена отработавших нормативный срок трансформаторов в  ТП-0113  кол-ве  2шт ТМ-630 на ТМГ-400 .(-460)</t>
  </si>
  <si>
    <t>G_ 2020011311</t>
  </si>
  <si>
    <t>1.2.1.1.3.12</t>
  </si>
  <si>
    <t>Замена отработавших нормативный срок трансформаторов в  ТП-1511  кол-ве  2шт ТМ-250 на ТМГ-250 .(0)</t>
  </si>
  <si>
    <t>G_ 2020011312</t>
  </si>
  <si>
    <t>1.2.1.1.3.13</t>
  </si>
  <si>
    <t>Замена отработавших нормативный срок трансформаторов в  ТП-5310  кол-ве  2шт ТМ-250 на ТМГ-250 .(0)</t>
  </si>
  <si>
    <t>G_ 2020011313</t>
  </si>
  <si>
    <t>1.2.1.1.3.14</t>
  </si>
  <si>
    <t>Замена отработавших нормативный срок трансформаторов в  ТП-5308  кол-ве  2шт ТМ-400 на ТМГ-400 .(0)</t>
  </si>
  <si>
    <t>G_ 2020011314</t>
  </si>
  <si>
    <t>1.2.1.1.3.15</t>
  </si>
  <si>
    <t>Замена отработавших нормативный срок трансформаторов в  ТП-1403  кол-ве  2шт ТМ-400 на ТМГ-400 .(0)</t>
  </si>
  <si>
    <t>G_ 2020011315</t>
  </si>
  <si>
    <t>1.2.1.2.1</t>
  </si>
  <si>
    <t>Замена тупикового КТП на  КТП-ПК проходного типа -2шт  ,замена и прокладка КЛ в том числе:</t>
  </si>
  <si>
    <t>G_ 20200121</t>
  </si>
  <si>
    <t>1.2.1.2.1.1</t>
  </si>
  <si>
    <t>Замена тупикового КТП-5112 на  КТП-ПК проходного типа -1шт,  КЛ-6кВ  0,025км</t>
  </si>
  <si>
    <t>G_ 202001211</t>
  </si>
  <si>
    <t>1.2.1.2.1.2</t>
  </si>
  <si>
    <t>Замена тупикового КТП-5110 на  КТП-ПК проходного типа -1шт</t>
  </si>
  <si>
    <t>G_ 202001212</t>
  </si>
  <si>
    <t>Замена КТП (вышел нормативный срок и износ 100%),замена вводов.  4шт в том числе:</t>
  </si>
  <si>
    <t>G_  20200122</t>
  </si>
  <si>
    <t>Замена КТП-Т-2411 (вышел нормативный срок и износ 100%),замена вводов.  1шт КЛ-6кВ  0,030км</t>
  </si>
  <si>
    <t>G_  202001221</t>
  </si>
  <si>
    <t>Замена КТП-Т-5116 (вышел нормативный срок и износ 100%),замена вводов.  1шт   КЛ-6кВ  0,030км</t>
  </si>
  <si>
    <t>G_  202001222</t>
  </si>
  <si>
    <t>1.2.1.2.2.3</t>
  </si>
  <si>
    <t xml:space="preserve">               Замена КТП-П-5107 (вышел нормативный срок и износ 100%),замена вводов.  1шт</t>
  </si>
  <si>
    <t>G_  202001223</t>
  </si>
  <si>
    <t>1.2.1.2.2.4</t>
  </si>
  <si>
    <t>Замена КТП-Т-9001 (вышел нормативный срок и износ 100%),замена вводов.  1шт  КЛ-6кВ  0,035км</t>
  </si>
  <si>
    <t>G_  202001224</t>
  </si>
  <si>
    <t>Установка трех  КТПН 6/04кВ  в центрах питания.Строительство ВЛ,КЛ-6,04кВ в том числе:</t>
  </si>
  <si>
    <t>G_  20200123</t>
  </si>
  <si>
    <t>Установка  КТП-П-КК с тр-ром 250кВА  -1шт , установка РВНО-6 кВ  1шт   ул.Трактовая  КЛ-6кВ  0,94км, КЛ-04кВ  0,865км</t>
  </si>
  <si>
    <t>G_  202001231</t>
  </si>
  <si>
    <t>Установка  КТП-П-КК  с тр-ром 250кВА  -1шт    ул.Луговая с.Н-Березовка   КЛ-04кВ  0,485</t>
  </si>
  <si>
    <t>G_  202001232</t>
  </si>
  <si>
    <t>1.2.1.2.3.3</t>
  </si>
  <si>
    <t>Установка  КТП-П-КК- с тр-ром 250кВА  -1шт  пер.Садовый  с.Н-Березовка   КЛ-04кВ  0,025км</t>
  </si>
  <si>
    <t>G_  202001233</t>
  </si>
  <si>
    <t xml:space="preserve">Реконструкция  ВЛ-6,04кВ мкр Михайловка КТП-2411,2412,2413  ВЛ-6кВ -0,21 км, ВЛ-04кВ-5,976км, КЛ-04кВ-0,425км </t>
  </si>
  <si>
    <t>J_  20200211</t>
  </si>
  <si>
    <t>Реконструкция ВЛ-6кВ Ф5 ПС Н-Березовка ул.Макаренко, замена участка ВЛ-6кВ  на КЛ-6кВ   L=0,34 км.</t>
  </si>
  <si>
    <t>J_  20200212</t>
  </si>
  <si>
    <t>1.2.2.2,1</t>
  </si>
  <si>
    <t>Прокладка КЛ-6кВ на КТП-2003 с Ф-15 ПС Касево  L= 0,140</t>
  </si>
  <si>
    <t>J_  20200220</t>
  </si>
  <si>
    <t>1.2.2.2.2</t>
  </si>
  <si>
    <t>Закольцовка Ф-5 ПС  Н-Березовка -КТП 0126 - КТП 1216 кабелем  КЛ-6кВ  1,470 км</t>
  </si>
  <si>
    <t>H_  20200221</t>
  </si>
  <si>
    <t>Установка АИИСКУЭ в районах малоэтажной застройки,ОДУ жилых домов. 403 шт.</t>
  </si>
  <si>
    <t>G_  20200311</t>
  </si>
  <si>
    <t>1.2.4.2.1</t>
  </si>
  <si>
    <t>Покупка грузового автомобиля с манипулятором -1шт</t>
  </si>
  <si>
    <t>G_  20200421</t>
  </si>
  <si>
    <t>1.2.4.2.2</t>
  </si>
  <si>
    <t>Покупка эл.изм  лаборатории на базе автом. Газель (Соболь)  4х4  1шт</t>
  </si>
  <si>
    <t>G_  20200422</t>
  </si>
  <si>
    <t>Автомобиль УАЗ цельнометалический-1шт</t>
  </si>
  <si>
    <t>G_  20200423</t>
  </si>
  <si>
    <t>1.2.4.2.4</t>
  </si>
  <si>
    <t>Комплект поисковый  КП-500К</t>
  </si>
  <si>
    <t>J_  20200424</t>
  </si>
  <si>
    <t>1.2.4.2.5</t>
  </si>
  <si>
    <t>Обновление компьютерной техники, обновление ПО, ОС Windows 10</t>
  </si>
  <si>
    <t>J_  20200425</t>
  </si>
  <si>
    <t>за IV  квартал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</si>
</sst>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_р_._-;\-* #,##0.00_р_._-;_-* &quot;-&quot;??_р_._-;_-@_-"/>
    <numFmt numFmtId="165" formatCode="_-* #,##0.00\ _₽_-;\-* #,##0.00\ _₽_-;_-* &quot;-&quot;??\ _₽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00"/>
    <numFmt numFmtId="170" formatCode="#,##0.0"/>
    <numFmt numFmtId="171" formatCode="0.0"/>
  </numFmts>
  <fonts count="7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8"/>
      <color rgb="FFC0000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rgb="FFC00000"/>
      <name val="Times New Roman"/>
      <family val="1"/>
      <charset val="204"/>
    </font>
    <font>
      <sz val="8"/>
      <color rgb="FFC00000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978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4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1" fillId="0" borderId="0"/>
    <xf numFmtId="0" fontId="4" fillId="0" borderId="0"/>
    <xf numFmtId="16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1" fillId="0" borderId="0"/>
    <xf numFmtId="165" fontId="51" fillId="0" borderId="0" applyFont="0" applyFill="0" applyBorder="0" applyAlignment="0" applyProtection="0"/>
    <xf numFmtId="0" fontId="2" fillId="0" borderId="0"/>
    <xf numFmtId="164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63" fillId="0" borderId="0" applyNumberFormat="0" applyFill="0" applyBorder="0" applyAlignment="0" applyProtection="0"/>
  </cellStyleXfs>
  <cellXfs count="460">
    <xf numFmtId="0" fontId="0" fillId="0" borderId="0" xfId="0"/>
    <xf numFmtId="0" fontId="11" fillId="0" borderId="0" xfId="0" applyFont="1"/>
    <xf numFmtId="0" fontId="11" fillId="0" borderId="0" xfId="37" applyFont="1" applyAlignment="1">
      <alignment horizontal="right"/>
    </xf>
    <xf numFmtId="0" fontId="31" fillId="0" borderId="0" xfId="44" applyFont="1" applyFill="1" applyBorder="1" applyAlignment="1"/>
    <xf numFmtId="0" fontId="32" fillId="0" borderId="0" xfId="45" applyFont="1" applyFill="1" applyBorder="1" applyAlignment="1"/>
    <xf numFmtId="0" fontId="11" fillId="0" borderId="0" xfId="37" applyFont="1"/>
    <xf numFmtId="0" fontId="11" fillId="0" borderId="0" xfId="37" applyFont="1" applyFill="1" applyBorder="1" applyAlignment="1">
      <alignment horizontal="center" vertical="center" wrapText="1"/>
    </xf>
    <xf numFmtId="0" fontId="11" fillId="0" borderId="0" xfId="37" applyFont="1" applyFill="1"/>
    <xf numFmtId="0" fontId="11" fillId="0" borderId="0" xfId="37" applyFont="1" applyBorder="1"/>
    <xf numFmtId="0" fontId="11" fillId="0" borderId="0" xfId="37" applyFont="1" applyFill="1" applyBorder="1"/>
    <xf numFmtId="0" fontId="11" fillId="0" borderId="0" xfId="37" applyFont="1" applyFill="1" applyAlignment="1">
      <alignment horizontal="right"/>
    </xf>
    <xf numFmtId="0" fontId="11" fillId="0" borderId="0" xfId="37" applyFont="1" applyFill="1" applyBorder="1" applyAlignment="1">
      <alignment horizontal="left" vertical="center" wrapText="1"/>
    </xf>
    <xf numFmtId="0" fontId="11" fillId="0" borderId="10" xfId="37" applyFont="1" applyFill="1" applyBorder="1" applyAlignment="1">
      <alignment horizontal="center" vertical="center" textRotation="90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11" fillId="0" borderId="10" xfId="37" applyFont="1" applyFill="1" applyBorder="1" applyAlignment="1">
      <alignment horizontal="center" vertical="center" wrapText="1"/>
    </xf>
    <xf numFmtId="0" fontId="34" fillId="0" borderId="10" xfId="44" applyFont="1" applyFill="1" applyBorder="1" applyAlignment="1">
      <alignment horizontal="center"/>
    </xf>
    <xf numFmtId="0" fontId="11" fillId="0" borderId="0" xfId="107" applyFont="1"/>
    <xf numFmtId="0" fontId="29" fillId="0" borderId="0" xfId="36" applyFont="1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Font="1" applyFill="1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Font="1" applyFill="1" applyAlignment="1">
      <alignment vertical="center" wrapText="1"/>
    </xf>
    <xf numFmtId="0" fontId="11" fillId="0" borderId="0" xfId="37" applyFont="1" applyBorder="1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Fill="1" applyBorder="1" applyAlignment="1">
      <alignment horizontal="center" vertical="center" wrapText="1"/>
    </xf>
    <xf numFmtId="0" fontId="34" fillId="0" borderId="10" xfId="45" applyFont="1" applyFill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ont="1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Fill="1" applyBorder="1" applyAlignment="1">
      <alignment horizontal="center" vertical="center" wrapText="1"/>
    </xf>
    <xf numFmtId="0" fontId="46" fillId="0" borderId="0" xfId="37" applyFont="1" applyFill="1" applyBorder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11" fillId="24" borderId="0" xfId="37" applyFont="1" applyFill="1" applyBorder="1"/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ont="1" applyFill="1" applyBorder="1"/>
    <xf numFmtId="0" fontId="32" fillId="0" borderId="18" xfId="45" applyFont="1" applyFill="1" applyBorder="1" applyAlignment="1">
      <alignment horizontal="center"/>
    </xf>
    <xf numFmtId="0" fontId="33" fillId="0" borderId="10" xfId="45" applyFont="1" applyFill="1" applyBorder="1" applyAlignment="1">
      <alignment horizontal="center" vertical="center" textRotation="90" wrapText="1"/>
    </xf>
    <xf numFmtId="0" fontId="11" fillId="0" borderId="0" xfId="37" applyFont="1" applyAlignment="1">
      <alignment horizontal="center" vertical="center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ont="1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ont="1" applyFill="1" applyAlignment="1">
      <alignment horizontal="center" vertical="center" wrapText="1"/>
    </xf>
    <xf numFmtId="0" fontId="11" fillId="24" borderId="0" xfId="57" applyFont="1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Fill="1" applyBorder="1" applyAlignment="1">
      <alignment horizontal="center" vertical="center" wrapText="1"/>
    </xf>
    <xf numFmtId="0" fontId="11" fillId="24" borderId="0" xfId="57" applyFont="1" applyFill="1" applyAlignment="1">
      <alignment vertical="center"/>
    </xf>
    <xf numFmtId="49" fontId="48" fillId="0" borderId="25" xfId="0" applyNumberFormat="1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vertical="center" wrapText="1"/>
    </xf>
    <xf numFmtId="0" fontId="48" fillId="0" borderId="27" xfId="57" applyFont="1" applyFill="1" applyBorder="1" applyAlignment="1">
      <alignment horizontal="center" vertical="center"/>
    </xf>
    <xf numFmtId="0" fontId="48" fillId="0" borderId="36" xfId="57" applyFont="1" applyFill="1" applyBorder="1" applyAlignment="1">
      <alignment horizontal="center" vertical="center"/>
    </xf>
    <xf numFmtId="0" fontId="48" fillId="0" borderId="26" xfId="0" applyFont="1" applyFill="1" applyBorder="1" applyAlignment="1">
      <alignment horizontal="center" vertical="center"/>
    </xf>
    <xf numFmtId="164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Fill="1" applyBorder="1" applyAlignment="1">
      <alignment horizontal="center" vertical="center"/>
    </xf>
    <xf numFmtId="0" fontId="11" fillId="0" borderId="10" xfId="57" applyFont="1" applyFill="1" applyBorder="1" applyAlignment="1">
      <alignment horizontal="left" vertical="center" indent="1"/>
    </xf>
    <xf numFmtId="0" fontId="48" fillId="0" borderId="30" xfId="57" applyFont="1" applyFill="1" applyBorder="1" applyAlignment="1">
      <alignment horizontal="center" vertical="center"/>
    </xf>
    <xf numFmtId="0" fontId="48" fillId="0" borderId="24" xfId="57" applyFont="1" applyFill="1" applyBorder="1" applyAlignment="1">
      <alignment horizontal="center" vertical="center"/>
    </xf>
    <xf numFmtId="0" fontId="48" fillId="0" borderId="10" xfId="0" applyFont="1" applyFill="1" applyBorder="1" applyAlignment="1">
      <alignment horizontal="center" vertical="center"/>
    </xf>
    <xf numFmtId="164" fontId="11" fillId="0" borderId="10" xfId="624" applyNumberFormat="1" applyFont="1" applyFill="1" applyBorder="1" applyAlignment="1">
      <alignment horizontal="center" vertical="center"/>
    </xf>
    <xf numFmtId="0" fontId="11" fillId="0" borderId="10" xfId="57" applyFont="1" applyFill="1" applyBorder="1" applyAlignment="1">
      <alignment horizontal="left" vertical="center" wrapText="1" indent="1"/>
    </xf>
    <xf numFmtId="0" fontId="11" fillId="0" borderId="10" xfId="57" applyFont="1" applyFill="1" applyBorder="1" applyAlignment="1">
      <alignment horizontal="left" vertical="center" indent="3"/>
    </xf>
    <xf numFmtId="0" fontId="11" fillId="0" borderId="10" xfId="57" applyFont="1" applyFill="1" applyBorder="1" applyAlignment="1">
      <alignment horizontal="left" vertical="center" wrapText="1" indent="3"/>
    </xf>
    <xf numFmtId="0" fontId="11" fillId="0" borderId="10" xfId="0" applyFont="1" applyFill="1" applyBorder="1" applyAlignment="1">
      <alignment horizontal="left" vertical="center" wrapText="1" indent="1"/>
    </xf>
    <xf numFmtId="0" fontId="11" fillId="0" borderId="10" xfId="57" applyFont="1" applyFill="1" applyBorder="1" applyAlignment="1">
      <alignment horizontal="left" vertical="center" wrapText="1" indent="5"/>
    </xf>
    <xf numFmtId="0" fontId="11" fillId="0" borderId="10" xfId="0" applyFont="1" applyFill="1" applyBorder="1" applyAlignment="1">
      <alignment horizontal="left" vertical="center" wrapText="1" indent="7"/>
    </xf>
    <xf numFmtId="49" fontId="48" fillId="0" borderId="37" xfId="0" applyNumberFormat="1" applyFont="1" applyFill="1" applyBorder="1" applyAlignment="1">
      <alignment horizontal="center" vertical="center"/>
    </xf>
    <xf numFmtId="0" fontId="11" fillId="0" borderId="11" xfId="57" applyFont="1" applyFill="1" applyBorder="1" applyAlignment="1">
      <alignment horizontal="left" vertical="center" indent="3"/>
    </xf>
    <xf numFmtId="0" fontId="48" fillId="0" borderId="38" xfId="57" applyFont="1" applyFill="1" applyBorder="1" applyAlignment="1">
      <alignment horizontal="center" vertical="center"/>
    </xf>
    <xf numFmtId="0" fontId="48" fillId="0" borderId="15" xfId="57" applyFont="1" applyFill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Fill="1" applyBorder="1" applyAlignment="1">
      <alignment horizontal="center" vertical="center"/>
    </xf>
    <xf numFmtId="0" fontId="11" fillId="0" borderId="32" xfId="57" applyFont="1" applyFill="1" applyBorder="1" applyAlignment="1">
      <alignment horizontal="left" vertical="center" indent="3"/>
    </xf>
    <xf numFmtId="0" fontId="48" fillId="0" borderId="31" xfId="57" applyFont="1" applyFill="1" applyBorder="1" applyAlignment="1">
      <alignment horizontal="center" vertical="center"/>
    </xf>
    <xf numFmtId="0" fontId="48" fillId="0" borderId="40" xfId="57" applyFont="1" applyFill="1" applyBorder="1" applyAlignment="1">
      <alignment horizontal="center" vertical="center"/>
    </xf>
    <xf numFmtId="49" fontId="48" fillId="0" borderId="41" xfId="0" applyNumberFormat="1" applyFont="1" applyFill="1" applyBorder="1" applyAlignment="1">
      <alignment horizontal="center" vertical="center"/>
    </xf>
    <xf numFmtId="0" fontId="48" fillId="0" borderId="42" xfId="57" applyFont="1" applyFill="1" applyBorder="1" applyAlignment="1">
      <alignment horizontal="center" vertical="center"/>
    </xf>
    <xf numFmtId="0" fontId="48" fillId="0" borderId="21" xfId="57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vertical="center" wrapText="1"/>
    </xf>
    <xf numFmtId="0" fontId="11" fillId="0" borderId="32" xfId="0" applyFont="1" applyFill="1" applyBorder="1" applyAlignment="1">
      <alignment horizontal="left" vertical="center" wrapText="1" indent="1"/>
    </xf>
    <xf numFmtId="0" fontId="11" fillId="0" borderId="13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vertical="center" wrapText="1"/>
    </xf>
    <xf numFmtId="0" fontId="11" fillId="0" borderId="10" xfId="57" applyFont="1" applyFill="1" applyBorder="1" applyAlignment="1">
      <alignment horizontal="left" vertical="center" indent="5"/>
    </xf>
    <xf numFmtId="0" fontId="11" fillId="0" borderId="32" xfId="57" applyFont="1" applyFill="1" applyBorder="1" applyAlignment="1">
      <alignment horizontal="left" vertical="center" indent="5"/>
    </xf>
    <xf numFmtId="0" fontId="11" fillId="0" borderId="32" xfId="0" applyFont="1" applyFill="1" applyBorder="1" applyAlignment="1">
      <alignment vertical="center" wrapText="1"/>
    </xf>
    <xf numFmtId="164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Fill="1" applyBorder="1" applyAlignment="1">
      <alignment horizontal="center" vertical="center" wrapText="1"/>
    </xf>
    <xf numFmtId="49" fontId="53" fillId="0" borderId="39" xfId="57" applyNumberFormat="1" applyFont="1" applyFill="1" applyBorder="1" applyAlignment="1">
      <alignment horizontal="center" vertical="center"/>
    </xf>
    <xf numFmtId="0" fontId="53" fillId="0" borderId="31" xfId="57" applyFont="1" applyFill="1" applyBorder="1" applyAlignment="1">
      <alignment horizontal="center" vertical="center" wrapText="1"/>
    </xf>
    <xf numFmtId="0" fontId="53" fillId="0" borderId="40" xfId="57" applyFont="1" applyFill="1" applyBorder="1" applyAlignment="1">
      <alignment horizontal="center" vertical="center" wrapText="1"/>
    </xf>
    <xf numFmtId="0" fontId="53" fillId="0" borderId="32" xfId="57" applyFont="1" applyFill="1" applyBorder="1" applyAlignment="1">
      <alignment horizontal="center" vertical="center"/>
    </xf>
    <xf numFmtId="0" fontId="56" fillId="0" borderId="31" xfId="57" applyFont="1" applyFill="1" applyBorder="1" applyAlignment="1">
      <alignment horizontal="center" vertical="center"/>
    </xf>
    <xf numFmtId="0" fontId="37" fillId="0" borderId="13" xfId="57" applyFont="1" applyFill="1" applyBorder="1" applyAlignment="1">
      <alignment horizontal="center" vertical="center" wrapText="1"/>
    </xf>
    <xf numFmtId="164" fontId="11" fillId="0" borderId="13" xfId="57" applyNumberFormat="1" applyFont="1" applyFill="1" applyBorder="1" applyAlignment="1">
      <alignment horizontal="left" vertical="center" wrapText="1"/>
    </xf>
    <xf numFmtId="164" fontId="11" fillId="0" borderId="42" xfId="57" applyNumberFormat="1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vertical="center"/>
    </xf>
    <xf numFmtId="0" fontId="37" fillId="0" borderId="10" xfId="0" applyFont="1" applyFill="1" applyBorder="1" applyAlignment="1">
      <alignment vertical="center"/>
    </xf>
    <xf numFmtId="164" fontId="11" fillId="0" borderId="10" xfId="57" applyNumberFormat="1" applyFont="1" applyFill="1" applyBorder="1" applyAlignment="1">
      <alignment horizontal="left" vertical="center" wrapText="1"/>
    </xf>
    <xf numFmtId="164" fontId="11" fillId="0" borderId="30" xfId="57" applyNumberFormat="1" applyFont="1" applyFill="1" applyBorder="1" applyAlignment="1">
      <alignment horizontal="left" vertical="center" wrapText="1"/>
    </xf>
    <xf numFmtId="0" fontId="37" fillId="0" borderId="10" xfId="0" applyNumberFormat="1" applyFont="1" applyFill="1" applyBorder="1" applyAlignment="1">
      <alignment vertical="center" wrapText="1"/>
    </xf>
    <xf numFmtId="0" fontId="11" fillId="0" borderId="10" xfId="57" applyFont="1" applyFill="1" applyBorder="1" applyAlignment="1">
      <alignment horizontal="left" vertical="center" indent="7"/>
    </xf>
    <xf numFmtId="164" fontId="11" fillId="0" borderId="10" xfId="57" applyNumberFormat="1" applyFont="1" applyFill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37" fillId="0" borderId="10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horizontal="left" vertical="center" wrapText="1" indent="1"/>
    </xf>
    <xf numFmtId="0" fontId="37" fillId="0" borderId="32" xfId="0" applyFont="1" applyFill="1" applyBorder="1" applyAlignment="1">
      <alignment vertical="center"/>
    </xf>
    <xf numFmtId="164" fontId="11" fillId="0" borderId="11" xfId="57" applyNumberFormat="1" applyFont="1" applyFill="1" applyBorder="1" applyAlignment="1">
      <alignment horizontal="left" vertical="center" wrapText="1"/>
    </xf>
    <xf numFmtId="164" fontId="11" fillId="0" borderId="38" xfId="57" applyNumberFormat="1" applyFont="1" applyFill="1" applyBorder="1" applyAlignment="1">
      <alignment horizontal="left" vertical="center" wrapText="1"/>
    </xf>
    <xf numFmtId="0" fontId="48" fillId="0" borderId="27" xfId="57" applyFont="1" applyFill="1" applyBorder="1" applyAlignment="1">
      <alignment horizontal="center" vertical="center" wrapText="1"/>
    </xf>
    <xf numFmtId="0" fontId="48" fillId="0" borderId="36" xfId="57" applyFont="1" applyFill="1" applyBorder="1" applyAlignment="1">
      <alignment horizontal="center" vertical="center" wrapText="1"/>
    </xf>
    <xf numFmtId="0" fontId="11" fillId="0" borderId="13" xfId="57" applyFont="1" applyFill="1" applyBorder="1" applyAlignment="1">
      <alignment horizontal="center" vertical="center" wrapText="1"/>
    </xf>
    <xf numFmtId="0" fontId="11" fillId="0" borderId="26" xfId="57" applyFont="1" applyFill="1" applyBorder="1"/>
    <xf numFmtId="0" fontId="11" fillId="0" borderId="27" xfId="57" applyFont="1" applyFill="1" applyBorder="1"/>
    <xf numFmtId="49" fontId="48" fillId="0" borderId="29" xfId="57" applyNumberFormat="1" applyFont="1" applyFill="1" applyBorder="1" applyAlignment="1">
      <alignment horizontal="center" vertical="center"/>
    </xf>
    <xf numFmtId="0" fontId="11" fillId="0" borderId="10" xfId="57" applyFont="1" applyFill="1" applyBorder="1" applyAlignment="1">
      <alignment horizontal="center" vertical="center" wrapText="1"/>
    </xf>
    <xf numFmtId="0" fontId="11" fillId="0" borderId="10" xfId="57" applyFont="1" applyFill="1" applyBorder="1"/>
    <xf numFmtId="0" fontId="11" fillId="0" borderId="30" xfId="57" applyFont="1" applyFill="1" applyBorder="1"/>
    <xf numFmtId="0" fontId="48" fillId="0" borderId="24" xfId="57" applyFont="1" applyFill="1" applyBorder="1" applyAlignment="1">
      <alignment horizontal="center" vertical="center" wrapText="1"/>
    </xf>
    <xf numFmtId="49" fontId="48" fillId="0" borderId="39" xfId="57" applyNumberFormat="1" applyFont="1" applyFill="1" applyBorder="1" applyAlignment="1">
      <alignment horizontal="center" vertical="center"/>
    </xf>
    <xf numFmtId="0" fontId="11" fillId="0" borderId="32" xfId="57" applyFont="1" applyFill="1" applyBorder="1" applyAlignment="1">
      <alignment horizontal="left" vertical="center" wrapText="1" indent="3"/>
    </xf>
    <xf numFmtId="0" fontId="11" fillId="0" borderId="32" xfId="57" applyFont="1" applyFill="1" applyBorder="1" applyAlignment="1">
      <alignment horizontal="center" vertical="center" wrapText="1"/>
    </xf>
    <xf numFmtId="0" fontId="11" fillId="0" borderId="32" xfId="57" applyFont="1" applyFill="1" applyBorder="1"/>
    <xf numFmtId="0" fontId="11" fillId="0" borderId="31" xfId="57" applyFont="1" applyFill="1" applyBorder="1"/>
    <xf numFmtId="49" fontId="48" fillId="0" borderId="0" xfId="57" applyNumberFormat="1" applyFont="1" applyFill="1" applyAlignment="1">
      <alignment horizontal="center" vertical="center"/>
    </xf>
    <xf numFmtId="0" fontId="11" fillId="0" borderId="0" xfId="57" applyFont="1" applyFill="1" applyAlignment="1">
      <alignment wrapText="1"/>
    </xf>
    <xf numFmtId="0" fontId="48" fillId="0" borderId="0" xfId="57" applyFont="1" applyFill="1" applyAlignment="1">
      <alignment horizontal="center" vertical="center" wrapText="1"/>
    </xf>
    <xf numFmtId="0" fontId="11" fillId="0" borderId="0" xfId="57" applyFont="1" applyFill="1" applyAlignment="1">
      <alignment horizontal="center" vertical="center" wrapText="1"/>
    </xf>
    <xf numFmtId="0" fontId="11" fillId="0" borderId="0" xfId="57" applyFont="1" applyFill="1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Border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Fill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ont="1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Font="1" applyFill="1" applyBorder="1" applyAlignment="1">
      <alignment horizontal="center"/>
    </xf>
    <xf numFmtId="0" fontId="11" fillId="24" borderId="0" xfId="37" applyFont="1" applyFill="1" applyAlignment="1">
      <alignment horizontal="center"/>
    </xf>
    <xf numFmtId="0" fontId="11" fillId="24" borderId="10" xfId="37" applyFont="1" applyFill="1" applyBorder="1" applyAlignment="1">
      <alignment horizontal="center" vertical="center" textRotation="90" wrapText="1"/>
    </xf>
    <xf numFmtId="0" fontId="11" fillId="0" borderId="0" xfId="280" applyFont="1" applyFill="1" applyAlignment="1">
      <alignment horizontal="left" vertical="center" wrapText="1"/>
    </xf>
    <xf numFmtId="0" fontId="35" fillId="0" borderId="0" xfId="55" applyFont="1" applyAlignment="1">
      <alignment horizontal="center" vertical="center"/>
    </xf>
    <xf numFmtId="0" fontId="46" fillId="0" borderId="12" xfId="37" applyFont="1" applyFill="1" applyBorder="1" applyAlignment="1">
      <alignment horizontal="center" vertical="center" wrapText="1"/>
    </xf>
    <xf numFmtId="0" fontId="37" fillId="0" borderId="0" xfId="37" applyFont="1" applyFill="1" applyAlignment="1">
      <alignment wrapText="1"/>
    </xf>
    <xf numFmtId="0" fontId="37" fillId="0" borderId="0" xfId="37" applyFont="1" applyFill="1" applyBorder="1" applyAlignment="1">
      <alignment horizontal="center"/>
    </xf>
    <xf numFmtId="0" fontId="59" fillId="0" borderId="0" xfId="37" applyFont="1" applyFill="1" applyBorder="1" applyAlignment="1">
      <alignment horizontal="center"/>
    </xf>
    <xf numFmtId="0" fontId="37" fillId="24" borderId="0" xfId="37" applyFont="1" applyFill="1" applyBorder="1" applyAlignment="1"/>
    <xf numFmtId="0" fontId="37" fillId="24" borderId="0" xfId="37" applyFont="1" applyFill="1" applyAlignment="1">
      <alignment wrapText="1"/>
    </xf>
    <xf numFmtId="0" fontId="37" fillId="24" borderId="0" xfId="37" applyFont="1" applyFill="1" applyBorder="1" applyAlignment="1">
      <alignment horizontal="center"/>
    </xf>
    <xf numFmtId="0" fontId="37" fillId="24" borderId="0" xfId="0" applyFont="1" applyFill="1" applyAlignment="1"/>
    <xf numFmtId="0" fontId="60" fillId="24" borderId="0" xfId="55" applyFont="1" applyFill="1" applyAlignment="1">
      <alignment vertical="center"/>
    </xf>
    <xf numFmtId="0" fontId="37" fillId="0" borderId="0" xfId="37" applyFont="1" applyFill="1" applyBorder="1" applyAlignment="1"/>
    <xf numFmtId="0" fontId="37" fillId="0" borderId="0" xfId="0" applyFont="1" applyFill="1" applyAlignment="1"/>
    <xf numFmtId="0" fontId="60" fillId="0" borderId="0" xfId="55" applyFont="1" applyAlignment="1">
      <alignment vertical="center"/>
    </xf>
    <xf numFmtId="0" fontId="11" fillId="0" borderId="0" xfId="46" applyFont="1" applyBorder="1" applyAlignment="1"/>
    <xf numFmtId="0" fontId="33" fillId="0" borderId="0" xfId="45" applyFont="1" applyFill="1" applyBorder="1" applyAlignment="1">
      <alignment vertical="center"/>
    </xf>
    <xf numFmtId="0" fontId="33" fillId="0" borderId="0" xfId="45" applyFont="1" applyBorder="1" applyAlignment="1">
      <alignment vertical="center"/>
    </xf>
    <xf numFmtId="0" fontId="33" fillId="0" borderId="10" xfId="45" applyFont="1" applyFill="1" applyBorder="1" applyAlignment="1">
      <alignment horizontal="center" vertical="center" wrapText="1"/>
    </xf>
    <xf numFmtId="0" fontId="11" fillId="0" borderId="11" xfId="37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166" fontId="11" fillId="0" borderId="10" xfId="0" applyNumberFormat="1" applyFont="1" applyFill="1" applyBorder="1" applyAlignment="1">
      <alignment horizontal="center" vertical="center" wrapText="1"/>
    </xf>
    <xf numFmtId="166" fontId="11" fillId="0" borderId="0" xfId="0" applyNumberFormat="1" applyFont="1" applyFill="1" applyBorder="1" applyAlignment="1">
      <alignment horizontal="center" vertical="center" wrapText="1"/>
    </xf>
    <xf numFmtId="0" fontId="37" fillId="0" borderId="0" xfId="37" applyFont="1" applyFill="1" applyBorder="1" applyAlignment="1">
      <alignment vertical="center"/>
    </xf>
    <xf numFmtId="0" fontId="11" fillId="0" borderId="0" xfId="46" applyFont="1" applyFill="1" applyBorder="1" applyAlignment="1"/>
    <xf numFmtId="0" fontId="11" fillId="0" borderId="0" xfId="46" applyFont="1" applyAlignment="1"/>
    <xf numFmtId="0" fontId="34" fillId="24" borderId="10" xfId="45" applyFont="1" applyFill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Fill="1" applyBorder="1" applyAlignment="1">
      <alignment horizontal="center" vertical="center"/>
    </xf>
    <xf numFmtId="0" fontId="35" fillId="0" borderId="0" xfId="37" applyFont="1" applyFill="1" applyBorder="1" applyAlignment="1">
      <alignment horizontal="center"/>
    </xf>
    <xf numFmtId="0" fontId="34" fillId="0" borderId="18" xfId="45" applyFont="1" applyFill="1" applyBorder="1" applyAlignment="1">
      <alignment horizontal="center" vertical="center"/>
    </xf>
    <xf numFmtId="0" fontId="37" fillId="0" borderId="0" xfId="37" applyFont="1" applyFill="1" applyBorder="1" applyAlignment="1">
      <alignment vertical="center" wrapText="1"/>
    </xf>
    <xf numFmtId="166" fontId="11" fillId="0" borderId="18" xfId="0" applyNumberFormat="1" applyFont="1" applyFill="1" applyBorder="1" applyAlignment="1">
      <alignment horizontal="center" vertical="center" wrapText="1"/>
    </xf>
    <xf numFmtId="0" fontId="35" fillId="0" borderId="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11" fillId="24" borderId="10" xfId="37" applyFont="1" applyFill="1" applyBorder="1" applyAlignment="1">
      <alignment horizontal="center" vertical="center" wrapText="1"/>
    </xf>
    <xf numFmtId="0" fontId="11" fillId="0" borderId="11" xfId="37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Font="1" applyFill="1" applyBorder="1" applyAlignment="1">
      <alignment vertical="center" wrapText="1"/>
    </xf>
    <xf numFmtId="0" fontId="48" fillId="0" borderId="10" xfId="57" applyFont="1" applyFill="1" applyBorder="1" applyAlignment="1">
      <alignment horizontal="center" vertical="center" wrapText="1"/>
    </xf>
    <xf numFmtId="0" fontId="48" fillId="0" borderId="18" xfId="57" applyFont="1" applyFill="1" applyBorder="1" applyAlignment="1">
      <alignment horizontal="center" vertical="center" wrapText="1"/>
    </xf>
    <xf numFmtId="49" fontId="50" fillId="0" borderId="11" xfId="57" applyNumberFormat="1" applyFont="1" applyFill="1" applyBorder="1" applyAlignment="1">
      <alignment horizontal="center" vertical="center"/>
    </xf>
    <xf numFmtId="0" fontId="50" fillId="0" borderId="11" xfId="57" applyFont="1" applyFill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Fill="1" applyBorder="1" applyAlignment="1">
      <alignment horizontal="center" vertical="center" wrapText="1"/>
    </xf>
    <xf numFmtId="0" fontId="11" fillId="0" borderId="27" xfId="0" applyFont="1" applyFill="1" applyBorder="1"/>
    <xf numFmtId="0" fontId="11" fillId="0" borderId="30" xfId="0" applyFont="1" applyFill="1" applyBorder="1"/>
    <xf numFmtId="0" fontId="11" fillId="0" borderId="10" xfId="0" applyFont="1" applyFill="1" applyBorder="1"/>
    <xf numFmtId="0" fontId="11" fillId="0" borderId="11" xfId="0" applyFont="1" applyFill="1" applyBorder="1"/>
    <xf numFmtId="0" fontId="11" fillId="0" borderId="38" xfId="0" applyFont="1" applyFill="1" applyBorder="1"/>
    <xf numFmtId="0" fontId="11" fillId="0" borderId="26" xfId="0" applyFont="1" applyFill="1" applyBorder="1"/>
    <xf numFmtId="0" fontId="11" fillId="0" borderId="32" xfId="0" applyFont="1" applyFill="1" applyBorder="1"/>
    <xf numFmtId="0" fontId="11" fillId="0" borderId="31" xfId="0" applyFont="1" applyFill="1" applyBorder="1"/>
    <xf numFmtId="0" fontId="11" fillId="0" borderId="13" xfId="0" applyFont="1" applyFill="1" applyBorder="1"/>
    <xf numFmtId="0" fontId="11" fillId="0" borderId="42" xfId="0" applyFont="1" applyFill="1" applyBorder="1"/>
    <xf numFmtId="0" fontId="11" fillId="0" borderId="13" xfId="0" applyFont="1" applyFill="1" applyBorder="1" applyAlignment="1">
      <alignment horizontal="center" vertical="center"/>
    </xf>
    <xf numFmtId="0" fontId="11" fillId="0" borderId="42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30" xfId="0" applyFont="1" applyFill="1" applyBorder="1" applyAlignment="1">
      <alignment horizontal="center" vertical="center"/>
    </xf>
    <xf numFmtId="49" fontId="48" fillId="0" borderId="15" xfId="57" applyNumberFormat="1" applyFont="1" applyFill="1" applyBorder="1" applyAlignment="1">
      <alignment horizontal="left" vertical="center"/>
    </xf>
    <xf numFmtId="49" fontId="64" fillId="24" borderId="10" xfId="55" applyNumberFormat="1" applyFont="1" applyFill="1" applyBorder="1" applyAlignment="1">
      <alignment horizontal="center" vertical="center"/>
    </xf>
    <xf numFmtId="49" fontId="64" fillId="24" borderId="10" xfId="37" applyNumberFormat="1" applyFont="1" applyFill="1" applyBorder="1" applyAlignment="1">
      <alignment horizontal="center" vertical="center" wrapText="1"/>
    </xf>
    <xf numFmtId="49" fontId="66" fillId="24" borderId="10" xfId="55" applyNumberFormat="1" applyFont="1" applyFill="1" applyBorder="1" applyAlignment="1">
      <alignment horizontal="center" vertical="center"/>
    </xf>
    <xf numFmtId="49" fontId="66" fillId="24" borderId="10" xfId="37" applyNumberFormat="1" applyFont="1" applyFill="1" applyBorder="1" applyAlignment="1">
      <alignment horizontal="center" vertical="center" wrapText="1"/>
    </xf>
    <xf numFmtId="49" fontId="64" fillId="24" borderId="10" xfId="977" applyNumberFormat="1" applyFont="1" applyFill="1" applyBorder="1" applyAlignment="1">
      <alignment horizontal="center" vertical="center" wrapText="1"/>
    </xf>
    <xf numFmtId="0" fontId="64" fillId="24" borderId="10" xfId="37" applyFont="1" applyFill="1" applyBorder="1" applyAlignment="1">
      <alignment horizontal="center"/>
    </xf>
    <xf numFmtId="0" fontId="64" fillId="24" borderId="10" xfId="37" applyFont="1" applyFill="1" applyBorder="1" applyAlignment="1">
      <alignment vertical="center"/>
    </xf>
    <xf numFmtId="0" fontId="64" fillId="24" borderId="10" xfId="37" applyFont="1" applyFill="1" applyBorder="1" applyAlignment="1">
      <alignment horizontal="center" vertical="center"/>
    </xf>
    <xf numFmtId="4" fontId="64" fillId="24" borderId="10" xfId="37" applyNumberFormat="1" applyFont="1" applyFill="1" applyBorder="1" applyAlignment="1">
      <alignment horizontal="center" vertical="center"/>
    </xf>
    <xf numFmtId="169" fontId="66" fillId="24" borderId="10" xfId="37" applyNumberFormat="1" applyFont="1" applyFill="1" applyBorder="1" applyAlignment="1">
      <alignment horizontal="center" vertical="center"/>
    </xf>
    <xf numFmtId="169" fontId="64" fillId="24" borderId="10" xfId="37" applyNumberFormat="1" applyFont="1" applyFill="1" applyBorder="1" applyAlignment="1">
      <alignment horizontal="center" vertical="center"/>
    </xf>
    <xf numFmtId="169" fontId="64" fillId="24" borderId="10" xfId="37" applyNumberFormat="1" applyFont="1" applyFill="1" applyBorder="1" applyAlignment="1">
      <alignment horizontal="center" vertical="center" wrapText="1"/>
    </xf>
    <xf numFmtId="4" fontId="64" fillId="24" borderId="10" xfId="37" applyNumberFormat="1" applyFont="1" applyFill="1" applyBorder="1" applyAlignment="1">
      <alignment horizontal="center" vertical="center" wrapText="1"/>
    </xf>
    <xf numFmtId="169" fontId="66" fillId="24" borderId="10" xfId="0" applyNumberFormat="1" applyFont="1" applyFill="1" applyBorder="1" applyAlignment="1">
      <alignment horizontal="center" vertical="center"/>
    </xf>
    <xf numFmtId="169" fontId="64" fillId="24" borderId="10" xfId="0" applyNumberFormat="1" applyFont="1" applyFill="1" applyBorder="1" applyAlignment="1">
      <alignment horizontal="center" vertical="center"/>
    </xf>
    <xf numFmtId="169" fontId="66" fillId="24" borderId="10" xfId="37" applyNumberFormat="1" applyFont="1" applyFill="1" applyBorder="1" applyAlignment="1">
      <alignment horizontal="center" vertical="center" wrapText="1"/>
    </xf>
    <xf numFmtId="0" fontId="66" fillId="24" borderId="0" xfId="37" applyFont="1" applyFill="1"/>
    <xf numFmtId="0" fontId="66" fillId="24" borderId="0" xfId="37" applyFont="1" applyFill="1" applyAlignment="1">
      <alignment horizontal="right"/>
    </xf>
    <xf numFmtId="0" fontId="66" fillId="24" borderId="0" xfId="37" applyFont="1" applyFill="1" applyAlignment="1">
      <alignment horizontal="right" vertical="center"/>
    </xf>
    <xf numFmtId="0" fontId="66" fillId="24" borderId="0" xfId="37" applyFont="1" applyFill="1" applyBorder="1"/>
    <xf numFmtId="0" fontId="66" fillId="24" borderId="0" xfId="37" applyFont="1" applyFill="1" applyBorder="1" applyAlignment="1">
      <alignment horizontal="center"/>
    </xf>
    <xf numFmtId="0" fontId="67" fillId="24" borderId="0" xfId="55" applyFont="1" applyFill="1" applyAlignment="1">
      <alignment horizontal="center" vertical="center"/>
    </xf>
    <xf numFmtId="0" fontId="32" fillId="24" borderId="0" xfId="44" applyFont="1" applyFill="1" applyBorder="1"/>
    <xf numFmtId="0" fontId="68" fillId="24" borderId="0" xfId="45" applyFont="1" applyFill="1" applyBorder="1" applyAlignment="1">
      <alignment vertical="center"/>
    </xf>
    <xf numFmtId="0" fontId="68" fillId="24" borderId="10" xfId="45" applyFont="1" applyFill="1" applyBorder="1" applyAlignment="1">
      <alignment horizontal="center" vertical="center" wrapText="1"/>
    </xf>
    <xf numFmtId="0" fontId="66" fillId="24" borderId="10" xfId="0" applyFont="1" applyFill="1" applyBorder="1" applyAlignment="1">
      <alignment horizontal="center" vertical="center" textRotation="90" wrapText="1"/>
    </xf>
    <xf numFmtId="0" fontId="68" fillId="24" borderId="10" xfId="45" applyFont="1" applyFill="1" applyBorder="1" applyAlignment="1">
      <alignment horizontal="center" vertical="center" textRotation="90" wrapText="1"/>
    </xf>
    <xf numFmtId="0" fontId="66" fillId="24" borderId="11" xfId="37" applyFont="1" applyFill="1" applyBorder="1" applyAlignment="1">
      <alignment horizontal="center" vertical="center" wrapText="1"/>
    </xf>
    <xf numFmtId="0" fontId="68" fillId="24" borderId="10" xfId="45" applyFont="1" applyFill="1" applyBorder="1" applyAlignment="1">
      <alignment horizontal="center" vertical="center"/>
    </xf>
    <xf numFmtId="16" fontId="68" fillId="24" borderId="10" xfId="45" applyNumberFormat="1" applyFont="1" applyFill="1" applyBorder="1" applyAlignment="1">
      <alignment horizontal="center" vertical="center"/>
    </xf>
    <xf numFmtId="14" fontId="68" fillId="24" borderId="10" xfId="45" applyNumberFormat="1" applyFont="1" applyFill="1" applyBorder="1" applyAlignment="1">
      <alignment horizontal="center" vertical="center"/>
    </xf>
    <xf numFmtId="4" fontId="68" fillId="24" borderId="10" xfId="45" applyNumberFormat="1" applyFont="1" applyFill="1" applyBorder="1" applyAlignment="1">
      <alignment horizontal="center" vertical="center"/>
    </xf>
    <xf numFmtId="166" fontId="64" fillId="25" borderId="10" xfId="37" applyNumberFormat="1" applyFont="1" applyFill="1" applyBorder="1" applyAlignment="1">
      <alignment horizontal="center" vertical="center" wrapText="1"/>
    </xf>
    <xf numFmtId="4" fontId="64" fillId="25" borderId="10" xfId="37" applyNumberFormat="1" applyFont="1" applyFill="1" applyBorder="1" applyAlignment="1">
      <alignment horizontal="center" vertical="center"/>
    </xf>
    <xf numFmtId="2" fontId="64" fillId="24" borderId="10" xfId="37" applyNumberFormat="1" applyFont="1" applyFill="1" applyBorder="1" applyAlignment="1">
      <alignment horizontal="center" vertical="center"/>
    </xf>
    <xf numFmtId="2" fontId="64" fillId="25" borderId="10" xfId="37" applyNumberFormat="1" applyFont="1" applyFill="1" applyBorder="1" applyAlignment="1">
      <alignment horizontal="center" vertical="center"/>
    </xf>
    <xf numFmtId="2" fontId="64" fillId="24" borderId="13" xfId="0" applyNumberFormat="1" applyFont="1" applyFill="1" applyBorder="1" applyAlignment="1">
      <alignment horizontal="center" vertical="center"/>
    </xf>
    <xf numFmtId="1" fontId="64" fillId="24" borderId="13" xfId="0" applyNumberFormat="1" applyFont="1" applyFill="1" applyBorder="1" applyAlignment="1">
      <alignment horizontal="center" vertical="center"/>
    </xf>
    <xf numFmtId="4" fontId="65" fillId="24" borderId="10" xfId="37" applyNumberFormat="1" applyFont="1" applyFill="1" applyBorder="1" applyAlignment="1">
      <alignment horizontal="center" vertical="center"/>
    </xf>
    <xf numFmtId="166" fontId="65" fillId="25" borderId="10" xfId="37" applyNumberFormat="1" applyFont="1" applyFill="1" applyBorder="1" applyAlignment="1">
      <alignment horizontal="center" vertical="center" wrapText="1"/>
    </xf>
    <xf numFmtId="4" fontId="69" fillId="24" borderId="10" xfId="45" applyNumberFormat="1" applyFont="1" applyFill="1" applyBorder="1" applyAlignment="1">
      <alignment horizontal="center" vertical="center"/>
    </xf>
    <xf numFmtId="0" fontId="69" fillId="24" borderId="10" xfId="45" applyFont="1" applyFill="1" applyBorder="1" applyAlignment="1">
      <alignment horizontal="center" vertical="center"/>
    </xf>
    <xf numFmtId="0" fontId="69" fillId="24" borderId="0" xfId="37" applyFont="1" applyFill="1" applyBorder="1"/>
    <xf numFmtId="0" fontId="69" fillId="24" borderId="0" xfId="37" applyFont="1" applyFill="1"/>
    <xf numFmtId="166" fontId="69" fillId="24" borderId="10" xfId="0" applyNumberFormat="1" applyFont="1" applyFill="1" applyBorder="1" applyAlignment="1">
      <alignment horizontal="center" vertical="center" wrapText="1"/>
    </xf>
    <xf numFmtId="1" fontId="69" fillId="24" borderId="10" xfId="0" applyNumberFormat="1" applyFont="1" applyFill="1" applyBorder="1" applyAlignment="1">
      <alignment horizontal="center" vertical="center" wrapText="1"/>
    </xf>
    <xf numFmtId="166" fontId="66" fillId="24" borderId="10" xfId="0" applyNumberFormat="1" applyFont="1" applyFill="1" applyBorder="1" applyAlignment="1">
      <alignment horizontal="center" vertical="center" wrapText="1"/>
    </xf>
    <xf numFmtId="1" fontId="66" fillId="24" borderId="10" xfId="0" applyNumberFormat="1" applyFont="1" applyFill="1" applyBorder="1" applyAlignment="1">
      <alignment horizontal="center" vertical="center" wrapText="1"/>
    </xf>
    <xf numFmtId="2" fontId="65" fillId="24" borderId="10" xfId="37" applyNumberFormat="1" applyFont="1" applyFill="1" applyBorder="1" applyAlignment="1">
      <alignment horizontal="center" vertical="center"/>
    </xf>
    <xf numFmtId="2" fontId="65" fillId="25" borderId="10" xfId="37" applyNumberFormat="1" applyFont="1" applyFill="1" applyBorder="1" applyAlignment="1">
      <alignment horizontal="center" vertical="center"/>
    </xf>
    <xf numFmtId="4" fontId="66" fillId="25" borderId="10" xfId="37" applyNumberFormat="1" applyFont="1" applyFill="1" applyBorder="1" applyAlignment="1">
      <alignment horizontal="center" vertical="center"/>
    </xf>
    <xf numFmtId="2" fontId="66" fillId="24" borderId="10" xfId="37" applyNumberFormat="1" applyFont="1" applyFill="1" applyBorder="1" applyAlignment="1">
      <alignment horizontal="center" vertical="center"/>
    </xf>
    <xf numFmtId="4" fontId="66" fillId="24" borderId="10" xfId="37" applyNumberFormat="1" applyFont="1" applyFill="1" applyBorder="1" applyAlignment="1">
      <alignment horizontal="center" vertical="center"/>
    </xf>
    <xf numFmtId="2" fontId="66" fillId="25" borderId="10" xfId="37" applyNumberFormat="1" applyFont="1" applyFill="1" applyBorder="1" applyAlignment="1">
      <alignment horizontal="center" vertical="center" wrapText="1"/>
    </xf>
    <xf numFmtId="2" fontId="66" fillId="25" borderId="10" xfId="37" applyNumberFormat="1" applyFont="1" applyFill="1" applyBorder="1" applyAlignment="1">
      <alignment horizontal="center" vertical="center"/>
    </xf>
    <xf numFmtId="4" fontId="69" fillId="25" borderId="10" xfId="37" applyNumberFormat="1" applyFont="1" applyFill="1" applyBorder="1" applyAlignment="1">
      <alignment horizontal="center" vertical="center"/>
    </xf>
    <xf numFmtId="2" fontId="69" fillId="24" borderId="10" xfId="37" applyNumberFormat="1" applyFont="1" applyFill="1" applyBorder="1" applyAlignment="1">
      <alignment horizontal="center" vertical="center"/>
    </xf>
    <xf numFmtId="2" fontId="69" fillId="25" borderId="10" xfId="37" applyNumberFormat="1" applyFont="1" applyFill="1" applyBorder="1" applyAlignment="1">
      <alignment horizontal="center" vertical="center"/>
    </xf>
    <xf numFmtId="3" fontId="69" fillId="24" borderId="10" xfId="45" applyNumberFormat="1" applyFont="1" applyFill="1" applyBorder="1" applyAlignment="1">
      <alignment horizontal="center" vertical="center"/>
    </xf>
    <xf numFmtId="4" fontId="69" fillId="24" borderId="10" xfId="37" applyNumberFormat="1" applyFont="1" applyFill="1" applyBorder="1" applyAlignment="1">
      <alignment horizontal="center" vertical="center"/>
    </xf>
    <xf numFmtId="4" fontId="66" fillId="24" borderId="10" xfId="45" applyNumberFormat="1" applyFont="1" applyFill="1" applyBorder="1" applyAlignment="1">
      <alignment horizontal="center" vertical="center"/>
    </xf>
    <xf numFmtId="3" fontId="66" fillId="24" borderId="10" xfId="45" applyNumberFormat="1" applyFont="1" applyFill="1" applyBorder="1" applyAlignment="1">
      <alignment horizontal="center" vertical="center"/>
    </xf>
    <xf numFmtId="0" fontId="66" fillId="24" borderId="10" xfId="45" applyFont="1" applyFill="1" applyBorder="1" applyAlignment="1">
      <alignment horizontal="center" vertical="center"/>
    </xf>
    <xf numFmtId="4" fontId="65" fillId="25" borderId="10" xfId="37" applyNumberFormat="1" applyFont="1" applyFill="1" applyBorder="1" applyAlignment="1">
      <alignment horizontal="center" vertical="center"/>
    </xf>
    <xf numFmtId="2" fontId="66" fillId="25" borderId="10" xfId="0" applyNumberFormat="1" applyFont="1" applyFill="1" applyBorder="1" applyAlignment="1">
      <alignment horizontal="center" vertical="center"/>
    </xf>
    <xf numFmtId="170" fontId="69" fillId="24" borderId="10" xfId="45" applyNumberFormat="1" applyFont="1" applyFill="1" applyBorder="1" applyAlignment="1">
      <alignment horizontal="center" vertical="center"/>
    </xf>
    <xf numFmtId="170" fontId="68" fillId="24" borderId="10" xfId="45" applyNumberFormat="1" applyFont="1" applyFill="1" applyBorder="1" applyAlignment="1">
      <alignment horizontal="center" vertical="center"/>
    </xf>
    <xf numFmtId="171" fontId="69" fillId="24" borderId="10" xfId="0" applyNumberFormat="1" applyFont="1" applyFill="1" applyBorder="1" applyAlignment="1">
      <alignment horizontal="center" vertical="center" wrapText="1"/>
    </xf>
    <xf numFmtId="0" fontId="70" fillId="24" borderId="10" xfId="44" applyFont="1" applyFill="1" applyBorder="1" applyAlignment="1">
      <alignment horizontal="center"/>
    </xf>
    <xf numFmtId="2" fontId="65" fillId="25" borderId="10" xfId="0" applyNumberFormat="1" applyFont="1" applyFill="1" applyBorder="1" applyAlignment="1">
      <alignment horizontal="center" vertical="center"/>
    </xf>
    <xf numFmtId="0" fontId="69" fillId="24" borderId="10" xfId="37" applyFont="1" applyFill="1" applyBorder="1"/>
    <xf numFmtId="0" fontId="69" fillId="24" borderId="0" xfId="0" applyFont="1" applyFill="1"/>
    <xf numFmtId="0" fontId="66" fillId="24" borderId="10" xfId="37" applyFont="1" applyFill="1" applyBorder="1"/>
    <xf numFmtId="166" fontId="64" fillId="25" borderId="11" xfId="37" applyNumberFormat="1" applyFont="1" applyFill="1" applyBorder="1" applyAlignment="1">
      <alignment horizontal="center" vertical="center" wrapText="1"/>
    </xf>
    <xf numFmtId="4" fontId="68" fillId="24" borderId="11" xfId="45" applyNumberFormat="1" applyFont="1" applyFill="1" applyBorder="1" applyAlignment="1">
      <alignment horizontal="center" vertical="center"/>
    </xf>
    <xf numFmtId="4" fontId="66" fillId="24" borderId="11" xfId="37" applyNumberFormat="1" applyFont="1" applyFill="1" applyBorder="1" applyAlignment="1">
      <alignment horizontal="center" vertical="center"/>
    </xf>
    <xf numFmtId="2" fontId="65" fillId="25" borderId="10" xfId="0" applyNumberFormat="1" applyFont="1" applyFill="1" applyBorder="1" applyAlignment="1">
      <alignment horizontal="center" vertical="center" wrapText="1"/>
    </xf>
    <xf numFmtId="0" fontId="66" fillId="24" borderId="11" xfId="37" applyFont="1" applyFill="1" applyBorder="1"/>
    <xf numFmtId="49" fontId="65" fillId="24" borderId="10" xfId="55" applyNumberFormat="1" applyFont="1" applyFill="1" applyBorder="1" applyAlignment="1">
      <alignment horizontal="center" vertical="center"/>
    </xf>
    <xf numFmtId="49" fontId="65" fillId="24" borderId="10" xfId="37" applyNumberFormat="1" applyFont="1" applyFill="1" applyBorder="1" applyAlignment="1">
      <alignment horizontal="center" vertical="center" wrapText="1"/>
    </xf>
    <xf numFmtId="169" fontId="65" fillId="24" borderId="10" xfId="0" applyNumberFormat="1" applyFont="1" applyFill="1" applyBorder="1" applyAlignment="1">
      <alignment horizontal="center" vertical="center"/>
    </xf>
    <xf numFmtId="166" fontId="69" fillId="24" borderId="10" xfId="37" applyNumberFormat="1" applyFont="1" applyFill="1" applyBorder="1" applyAlignment="1">
      <alignment horizontal="center" vertical="center"/>
    </xf>
    <xf numFmtId="49" fontId="65" fillId="24" borderId="10" xfId="977" applyNumberFormat="1" applyFont="1" applyFill="1" applyBorder="1" applyAlignment="1">
      <alignment horizontal="center" vertical="center" wrapText="1"/>
    </xf>
    <xf numFmtId="169" fontId="65" fillId="24" borderId="10" xfId="37" applyNumberFormat="1" applyFont="1" applyFill="1" applyBorder="1" applyAlignment="1">
      <alignment horizontal="center" vertical="center" wrapText="1"/>
    </xf>
    <xf numFmtId="169" fontId="65" fillId="24" borderId="10" xfId="37" applyNumberFormat="1" applyFont="1" applyFill="1" applyBorder="1" applyAlignment="1">
      <alignment horizontal="center" vertical="center"/>
    </xf>
    <xf numFmtId="166" fontId="64" fillId="24" borderId="10" xfId="37" applyNumberFormat="1" applyFont="1" applyFill="1" applyBorder="1" applyAlignment="1">
      <alignment horizontal="center" vertical="center"/>
    </xf>
    <xf numFmtId="0" fontId="65" fillId="24" borderId="10" xfId="37" applyFont="1" applyFill="1" applyBorder="1" applyAlignment="1">
      <alignment horizontal="center"/>
    </xf>
    <xf numFmtId="0" fontId="65" fillId="24" borderId="10" xfId="37" applyFont="1" applyFill="1" applyBorder="1" applyAlignment="1">
      <alignment vertical="center" wrapText="1"/>
    </xf>
    <xf numFmtId="0" fontId="65" fillId="24" borderId="10" xfId="37" applyFont="1" applyFill="1" applyBorder="1" applyAlignment="1">
      <alignment horizontal="center" vertical="center"/>
    </xf>
    <xf numFmtId="0" fontId="65" fillId="24" borderId="10" xfId="37" applyFont="1" applyFill="1" applyBorder="1" applyAlignment="1">
      <alignment vertical="center"/>
    </xf>
    <xf numFmtId="0" fontId="65" fillId="24" borderId="10" xfId="37" applyFont="1" applyFill="1" applyBorder="1"/>
    <xf numFmtId="0" fontId="66" fillId="25" borderId="10" xfId="0" applyFont="1" applyFill="1" applyBorder="1" applyAlignment="1">
      <alignment horizontal="center" vertical="center" textRotation="90" wrapText="1"/>
    </xf>
    <xf numFmtId="0" fontId="68" fillId="25" borderId="10" xfId="45" applyFont="1" applyFill="1" applyBorder="1" applyAlignment="1">
      <alignment horizontal="center" vertical="center"/>
    </xf>
    <xf numFmtId="4" fontId="64" fillId="25" borderId="10" xfId="37" applyNumberFormat="1" applyFont="1" applyFill="1" applyBorder="1" applyAlignment="1">
      <alignment horizontal="center" vertical="center" wrapText="1"/>
    </xf>
    <xf numFmtId="166" fontId="65" fillId="25" borderId="10" xfId="37" applyNumberFormat="1" applyFont="1" applyFill="1" applyBorder="1" applyAlignment="1">
      <alignment horizontal="center" vertical="center"/>
    </xf>
    <xf numFmtId="4" fontId="64" fillId="25" borderId="48" xfId="37" applyNumberFormat="1" applyFont="1" applyFill="1" applyBorder="1" applyAlignment="1">
      <alignment horizontal="center" vertical="center"/>
    </xf>
    <xf numFmtId="169" fontId="64" fillId="25" borderId="10" xfId="37" applyNumberFormat="1" applyFont="1" applyFill="1" applyBorder="1" applyAlignment="1">
      <alignment horizontal="center" vertical="center"/>
    </xf>
    <xf numFmtId="169" fontId="66" fillId="25" borderId="10" xfId="37" applyNumberFormat="1" applyFont="1" applyFill="1" applyBorder="1" applyAlignment="1">
      <alignment horizontal="center" vertical="center"/>
    </xf>
    <xf numFmtId="166" fontId="64" fillId="25" borderId="10" xfId="0" applyNumberFormat="1" applyFont="1" applyFill="1" applyBorder="1" applyAlignment="1">
      <alignment horizontal="center" vertical="center"/>
    </xf>
    <xf numFmtId="166" fontId="64" fillId="25" borderId="10" xfId="37" applyNumberFormat="1" applyFont="1" applyFill="1" applyBorder="1" applyAlignment="1">
      <alignment horizontal="center" vertical="center"/>
    </xf>
    <xf numFmtId="0" fontId="65" fillId="25" borderId="10" xfId="37" applyFont="1" applyFill="1" applyBorder="1" applyAlignment="1">
      <alignment horizontal="center" vertical="center"/>
    </xf>
    <xf numFmtId="0" fontId="11" fillId="0" borderId="12" xfId="37" applyFont="1" applyFill="1" applyBorder="1" applyAlignment="1">
      <alignment horizontal="center" vertical="center" wrapText="1"/>
    </xf>
    <xf numFmtId="0" fontId="11" fillId="0" borderId="24" xfId="37" applyFont="1" applyFill="1" applyBorder="1" applyAlignment="1">
      <alignment horizontal="center" vertical="center" wrapText="1"/>
    </xf>
    <xf numFmtId="0" fontId="11" fillId="0" borderId="18" xfId="37" applyFont="1" applyFill="1" applyBorder="1" applyAlignment="1">
      <alignment horizontal="center" vertical="center" wrapText="1"/>
    </xf>
    <xf numFmtId="0" fontId="11" fillId="0" borderId="11" xfId="37" applyFont="1" applyFill="1" applyBorder="1" applyAlignment="1">
      <alignment horizontal="center" vertical="center" wrapText="1"/>
    </xf>
    <xf numFmtId="0" fontId="11" fillId="0" borderId="17" xfId="37" applyFont="1" applyFill="1" applyBorder="1" applyAlignment="1">
      <alignment horizontal="center" vertical="center" wrapText="1"/>
    </xf>
    <xf numFmtId="0" fontId="11" fillId="0" borderId="13" xfId="37" applyFont="1" applyFill="1" applyBorder="1" applyAlignment="1">
      <alignment horizontal="center" vertical="center" wrapText="1"/>
    </xf>
    <xf numFmtId="0" fontId="11" fillId="0" borderId="10" xfId="37" applyFont="1" applyFill="1" applyBorder="1" applyAlignment="1">
      <alignment horizontal="center" vertical="center" wrapText="1"/>
    </xf>
    <xf numFmtId="0" fontId="11" fillId="0" borderId="10" xfId="37" applyFont="1" applyFill="1" applyBorder="1" applyAlignment="1">
      <alignment horizontal="center" vertical="center" textRotation="90" wrapText="1"/>
    </xf>
    <xf numFmtId="0" fontId="11" fillId="0" borderId="0" xfId="280" applyFont="1" applyFill="1" applyAlignment="1">
      <alignment horizontal="left" vertical="center" wrapText="1"/>
    </xf>
    <xf numFmtId="0" fontId="37" fillId="0" borderId="0" xfId="37" applyFont="1" applyFill="1" applyBorder="1" applyAlignment="1">
      <alignment horizontal="center"/>
    </xf>
    <xf numFmtId="0" fontId="11" fillId="24" borderId="11" xfId="37" applyFont="1" applyFill="1" applyBorder="1" applyAlignment="1">
      <alignment horizontal="center" vertical="center" wrapText="1"/>
    </xf>
    <xf numFmtId="0" fontId="11" fillId="24" borderId="17" xfId="37" applyFont="1" applyFill="1" applyBorder="1" applyAlignment="1">
      <alignment horizontal="center" vertical="center" wrapText="1"/>
    </xf>
    <xf numFmtId="0" fontId="11" fillId="24" borderId="13" xfId="37" applyFont="1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0" borderId="10" xfId="0" applyFont="1" applyBorder="1"/>
    <xf numFmtId="0" fontId="11" fillId="24" borderId="10" xfId="0" applyFont="1" applyFill="1" applyBorder="1" applyAlignment="1">
      <alignment horizontal="center" vertical="center" textRotation="90" wrapText="1"/>
    </xf>
    <xf numFmtId="0" fontId="11" fillId="24" borderId="10" xfId="0" applyFont="1" applyFill="1" applyBorder="1"/>
    <xf numFmtId="0" fontId="11" fillId="0" borderId="10" xfId="0" applyFont="1" applyFill="1" applyBorder="1" applyAlignment="1">
      <alignment horizontal="center" vertical="center" textRotation="90" wrapText="1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ont="1" applyFill="1" applyBorder="1" applyAlignment="1">
      <alignment horizontal="center" vertical="center" wrapText="1"/>
    </xf>
    <xf numFmtId="0" fontId="37" fillId="0" borderId="0" xfId="37" applyFont="1" applyFill="1" applyAlignment="1">
      <alignment horizontal="center" wrapText="1"/>
    </xf>
    <xf numFmtId="0" fontId="37" fillId="0" borderId="0" xfId="0" applyFont="1" applyFill="1" applyAlignment="1">
      <alignment horizontal="center"/>
    </xf>
    <xf numFmtId="0" fontId="11" fillId="24" borderId="10" xfId="37" applyFont="1" applyFill="1" applyBorder="1" applyAlignment="1">
      <alignment horizontal="center" vertical="center" textRotation="90" wrapText="1"/>
    </xf>
    <xf numFmtId="0" fontId="11" fillId="24" borderId="12" xfId="37" applyFont="1" applyFill="1" applyBorder="1" applyAlignment="1">
      <alignment horizontal="center" vertical="center" wrapText="1"/>
    </xf>
    <xf numFmtId="0" fontId="11" fillId="24" borderId="18" xfId="37" applyFont="1" applyFill="1" applyBorder="1" applyAlignment="1">
      <alignment horizontal="center" vertical="center" wrapText="1"/>
    </xf>
    <xf numFmtId="0" fontId="37" fillId="24" borderId="0" xfId="37" applyFont="1" applyFill="1" applyBorder="1" applyAlignment="1">
      <alignment horizontal="center"/>
    </xf>
    <xf numFmtId="0" fontId="11" fillId="24" borderId="21" xfId="37" applyFont="1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11" fillId="24" borderId="16" xfId="37" applyFont="1" applyFill="1" applyBorder="1" applyAlignment="1">
      <alignment horizontal="center" vertical="center" wrapText="1"/>
    </xf>
    <xf numFmtId="0" fontId="11" fillId="24" borderId="20" xfId="37" applyFont="1" applyFill="1" applyBorder="1" applyAlignment="1">
      <alignment horizontal="center" vertical="center" wrapText="1"/>
    </xf>
    <xf numFmtId="0" fontId="11" fillId="24" borderId="22" xfId="37" applyFont="1" applyFill="1" applyBorder="1" applyAlignment="1">
      <alignment horizontal="center" vertical="center" wrapText="1"/>
    </xf>
    <xf numFmtId="0" fontId="11" fillId="24" borderId="23" xfId="37" applyFont="1" applyFill="1" applyBorder="1" applyAlignment="1">
      <alignment horizontal="center" vertical="center" wrapText="1"/>
    </xf>
    <xf numFmtId="0" fontId="11" fillId="24" borderId="15" xfId="37" applyFont="1" applyFill="1" applyBorder="1" applyAlignment="1">
      <alignment horizontal="center" vertical="center" wrapText="1"/>
    </xf>
    <xf numFmtId="0" fontId="11" fillId="24" borderId="0" xfId="37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 wrapText="1"/>
    </xf>
    <xf numFmtId="0" fontId="11" fillId="0" borderId="0" xfId="46" applyFont="1" applyFill="1" applyBorder="1" applyAlignment="1">
      <alignment horizontal="center"/>
    </xf>
    <xf numFmtId="0" fontId="34" fillId="0" borderId="12" xfId="45" applyFont="1" applyFill="1" applyBorder="1" applyAlignment="1">
      <alignment horizontal="center" vertical="center"/>
    </xf>
    <xf numFmtId="0" fontId="34" fillId="0" borderId="24" xfId="45" applyFont="1" applyFill="1" applyBorder="1" applyAlignment="1">
      <alignment horizontal="center" vertical="center"/>
    </xf>
    <xf numFmtId="0" fontId="34" fillId="0" borderId="18" xfId="45" applyFont="1" applyFill="1" applyBorder="1" applyAlignment="1">
      <alignment horizontal="center" vertical="center"/>
    </xf>
    <xf numFmtId="0" fontId="37" fillId="0" borderId="0" xfId="37" applyFont="1" applyFill="1" applyBorder="1" applyAlignment="1">
      <alignment horizontal="center" vertical="center" wrapText="1"/>
    </xf>
    <xf numFmtId="0" fontId="11" fillId="0" borderId="15" xfId="37" applyFont="1" applyFill="1" applyBorder="1" applyAlignment="1">
      <alignment horizontal="left" wrapText="1"/>
    </xf>
    <xf numFmtId="0" fontId="34" fillId="0" borderId="10" xfId="45" applyFont="1" applyFill="1" applyBorder="1" applyAlignment="1">
      <alignment horizontal="center" vertical="center"/>
    </xf>
    <xf numFmtId="0" fontId="11" fillId="0" borderId="10" xfId="37" applyFont="1" applyFill="1" applyBorder="1" applyAlignment="1">
      <alignment horizontal="center"/>
    </xf>
    <xf numFmtId="0" fontId="11" fillId="0" borderId="21" xfId="46" applyFont="1" applyFill="1" applyBorder="1" applyAlignment="1">
      <alignment horizontal="center" wrapText="1"/>
    </xf>
    <xf numFmtId="0" fontId="11" fillId="0" borderId="10" xfId="37" applyFont="1" applyFill="1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Fill="1" applyBorder="1" applyAlignment="1">
      <alignment horizontal="center" vertical="center" wrapText="1"/>
    </xf>
    <xf numFmtId="0" fontId="33" fillId="0" borderId="24" xfId="45" applyFont="1" applyFill="1" applyBorder="1" applyAlignment="1">
      <alignment horizontal="center" vertical="center" wrapText="1"/>
    </xf>
    <xf numFmtId="0" fontId="33" fillId="0" borderId="18" xfId="45" applyFont="1" applyFill="1" applyBorder="1" applyAlignment="1">
      <alignment horizontal="center" vertical="center" wrapText="1"/>
    </xf>
    <xf numFmtId="0" fontId="33" fillId="0" borderId="16" xfId="45" applyFont="1" applyFill="1" applyBorder="1" applyAlignment="1">
      <alignment horizontal="center" vertical="center" wrapText="1"/>
    </xf>
    <xf numFmtId="0" fontId="33" fillId="0" borderId="15" xfId="45" applyFont="1" applyFill="1" applyBorder="1" applyAlignment="1">
      <alignment horizontal="center" vertical="center" wrapText="1"/>
    </xf>
    <xf numFmtId="0" fontId="33" fillId="0" borderId="20" xfId="45" applyFont="1" applyFill="1" applyBorder="1" applyAlignment="1">
      <alignment horizontal="center" vertical="center" wrapText="1"/>
    </xf>
    <xf numFmtId="0" fontId="33" fillId="0" borderId="14" xfId="45" applyFont="1" applyFill="1" applyBorder="1" applyAlignment="1">
      <alignment horizontal="center" vertical="center" wrapText="1"/>
    </xf>
    <xf numFmtId="0" fontId="33" fillId="0" borderId="21" xfId="45" applyFont="1" applyFill="1" applyBorder="1" applyAlignment="1">
      <alignment horizontal="center" vertical="center" wrapText="1"/>
    </xf>
    <xf numFmtId="0" fontId="33" fillId="0" borderId="19" xfId="45" applyFont="1" applyFill="1" applyBorder="1" applyAlignment="1">
      <alignment horizontal="center" vertical="center" wrapText="1"/>
    </xf>
    <xf numFmtId="0" fontId="33" fillId="0" borderId="22" xfId="45" applyFont="1" applyFill="1" applyBorder="1" applyAlignment="1">
      <alignment horizontal="center" vertical="center" wrapText="1"/>
    </xf>
    <xf numFmtId="0" fontId="33" fillId="0" borderId="0" xfId="45" applyFont="1" applyFill="1" applyBorder="1" applyAlignment="1">
      <alignment horizontal="center" vertical="center" wrapText="1"/>
    </xf>
    <xf numFmtId="0" fontId="33" fillId="0" borderId="23" xfId="45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0" borderId="0" xfId="55" applyFont="1" applyBorder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11" fillId="0" borderId="15" xfId="280" applyFont="1" applyFill="1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48" fillId="0" borderId="0" xfId="57" applyNumberFormat="1" applyFont="1" applyFill="1" applyAlignment="1">
      <alignment horizontal="left" vertical="top" wrapText="1"/>
    </xf>
    <xf numFmtId="0" fontId="55" fillId="0" borderId="45" xfId="57" applyFont="1" applyFill="1" applyBorder="1" applyAlignment="1">
      <alignment horizontal="center" vertical="center" wrapText="1"/>
    </xf>
    <xf numFmtId="0" fontId="55" fillId="0" borderId="28" xfId="57" applyFont="1" applyFill="1" applyBorder="1" applyAlignment="1">
      <alignment horizontal="center" vertical="center" wrapText="1"/>
    </xf>
    <xf numFmtId="0" fontId="55" fillId="0" borderId="46" xfId="57" applyFont="1" applyFill="1" applyBorder="1" applyAlignment="1">
      <alignment horizontal="center" vertical="center" wrapText="1"/>
    </xf>
    <xf numFmtId="0" fontId="48" fillId="0" borderId="47" xfId="57" applyFont="1" applyFill="1" applyBorder="1" applyAlignment="1">
      <alignment horizontal="center" vertical="center" wrapText="1"/>
    </xf>
    <xf numFmtId="0" fontId="48" fillId="0" borderId="42" xfId="57" applyFont="1" applyFill="1" applyBorder="1" applyAlignment="1">
      <alignment horizontal="center" vertical="center" wrapText="1"/>
    </xf>
    <xf numFmtId="0" fontId="11" fillId="0" borderId="45" xfId="57" applyFont="1" applyFill="1" applyBorder="1" applyAlignment="1">
      <alignment horizontal="left" vertical="center" wrapText="1"/>
    </xf>
    <xf numFmtId="0" fontId="11" fillId="0" borderId="28" xfId="57" applyFont="1" applyFill="1" applyBorder="1" applyAlignment="1">
      <alignment horizontal="left" vertical="center" wrapText="1"/>
    </xf>
    <xf numFmtId="49" fontId="48" fillId="0" borderId="0" xfId="57" applyNumberFormat="1" applyFont="1" applyFill="1" applyAlignment="1">
      <alignment horizontal="left" vertical="center"/>
    </xf>
    <xf numFmtId="49" fontId="54" fillId="0" borderId="33" xfId="57" applyNumberFormat="1" applyFont="1" applyFill="1" applyBorder="1" applyAlignment="1">
      <alignment horizontal="center" vertical="center"/>
    </xf>
    <xf numFmtId="49" fontId="54" fillId="0" borderId="34" xfId="57" applyNumberFormat="1" applyFont="1" applyFill="1" applyBorder="1" applyAlignment="1">
      <alignment horizontal="center" vertical="center"/>
    </xf>
    <xf numFmtId="49" fontId="54" fillId="0" borderId="35" xfId="57" applyNumberFormat="1" applyFont="1" applyFill="1" applyBorder="1" applyAlignment="1">
      <alignment horizontal="center" vertical="center"/>
    </xf>
    <xf numFmtId="0" fontId="52" fillId="0" borderId="43" xfId="57" applyFont="1" applyFill="1" applyBorder="1" applyAlignment="1">
      <alignment horizontal="center" vertical="center" wrapText="1"/>
    </xf>
    <xf numFmtId="0" fontId="52" fillId="0" borderId="0" xfId="57" applyFont="1" applyFill="1" applyBorder="1" applyAlignment="1">
      <alignment horizontal="center" vertical="center" wrapText="1"/>
    </xf>
    <xf numFmtId="0" fontId="52" fillId="0" borderId="44" xfId="57" applyFont="1" applyFill="1" applyBorder="1" applyAlignment="1">
      <alignment horizontal="center" vertical="center" wrapText="1"/>
    </xf>
    <xf numFmtId="49" fontId="50" fillId="0" borderId="25" xfId="57" applyNumberFormat="1" applyFont="1" applyFill="1" applyBorder="1" applyAlignment="1">
      <alignment horizontal="center" vertical="center" wrapText="1"/>
    </xf>
    <xf numFmtId="49" fontId="50" fillId="0" borderId="29" xfId="57" applyNumberFormat="1" applyFont="1" applyFill="1" applyBorder="1" applyAlignment="1">
      <alignment horizontal="center" vertic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Fill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62" fillId="24" borderId="0" xfId="57" applyFont="1" applyFill="1" applyBorder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Fill="1" applyBorder="1" applyAlignment="1">
      <alignment horizontal="center" vertical="center" wrapText="1"/>
    </xf>
    <xf numFmtId="0" fontId="55" fillId="0" borderId="10" xfId="57" applyFont="1" applyFill="1" applyBorder="1" applyAlignment="1">
      <alignment horizontal="center" vertical="center" wrapText="1"/>
    </xf>
    <xf numFmtId="0" fontId="55" fillId="0" borderId="27" xfId="57" applyFont="1" applyFill="1" applyBorder="1" applyAlignment="1">
      <alignment horizontal="center" vertical="center" wrapText="1"/>
    </xf>
    <xf numFmtId="0" fontId="55" fillId="0" borderId="30" xfId="57" applyFont="1" applyFill="1" applyBorder="1" applyAlignment="1">
      <alignment horizontal="center" vertical="center" wrapText="1"/>
    </xf>
    <xf numFmtId="0" fontId="68" fillId="24" borderId="10" xfId="45" applyFont="1" applyFill="1" applyBorder="1" applyAlignment="1">
      <alignment horizontal="center" vertical="center" wrapText="1"/>
    </xf>
    <xf numFmtId="0" fontId="66" fillId="24" borderId="0" xfId="37" applyFont="1" applyFill="1" applyBorder="1" applyAlignment="1">
      <alignment horizontal="center"/>
    </xf>
    <xf numFmtId="0" fontId="66" fillId="24" borderId="0" xfId="37" applyFont="1" applyFill="1" applyAlignment="1">
      <alignment horizontal="center" wrapText="1"/>
    </xf>
    <xf numFmtId="0" fontId="67" fillId="24" borderId="0" xfId="55" applyFont="1" applyFill="1" applyAlignment="1">
      <alignment horizontal="center" vertical="center"/>
    </xf>
    <xf numFmtId="0" fontId="66" fillId="24" borderId="0" xfId="0" applyFont="1" applyFill="1" applyAlignment="1">
      <alignment horizontal="center"/>
    </xf>
    <xf numFmtId="0" fontId="68" fillId="24" borderId="11" xfId="45" applyFont="1" applyFill="1" applyBorder="1" applyAlignment="1">
      <alignment horizontal="center" vertical="center" wrapText="1"/>
    </xf>
    <xf numFmtId="0" fontId="68" fillId="24" borderId="17" xfId="45" applyFont="1" applyFill="1" applyBorder="1" applyAlignment="1">
      <alignment horizontal="center" vertical="center" wrapText="1"/>
    </xf>
    <xf numFmtId="0" fontId="68" fillId="24" borderId="13" xfId="45" applyFont="1" applyFill="1" applyBorder="1" applyAlignment="1">
      <alignment horizontal="center" vertical="center" wrapText="1"/>
    </xf>
    <xf numFmtId="0" fontId="68" fillId="24" borderId="12" xfId="45" applyFont="1" applyFill="1" applyBorder="1" applyAlignment="1">
      <alignment horizontal="center" vertical="center"/>
    </xf>
    <xf numFmtId="0" fontId="68" fillId="24" borderId="24" xfId="45" applyFont="1" applyFill="1" applyBorder="1" applyAlignment="1">
      <alignment horizontal="center" vertical="center"/>
    </xf>
    <xf numFmtId="0" fontId="68" fillId="24" borderId="18" xfId="45" applyFont="1" applyFill="1" applyBorder="1" applyAlignment="1">
      <alignment horizontal="center" vertical="center"/>
    </xf>
    <xf numFmtId="0" fontId="68" fillId="24" borderId="10" xfId="45" applyFont="1" applyFill="1" applyBorder="1" applyAlignment="1">
      <alignment horizontal="center" vertical="center"/>
    </xf>
    <xf numFmtId="0" fontId="68" fillId="24" borderId="12" xfId="45" applyFont="1" applyFill="1" applyBorder="1" applyAlignment="1">
      <alignment horizontal="center" vertical="center" wrapText="1"/>
    </xf>
    <xf numFmtId="0" fontId="68" fillId="24" borderId="24" xfId="45" applyFont="1" applyFill="1" applyBorder="1" applyAlignment="1">
      <alignment horizontal="center" vertical="center" wrapText="1"/>
    </xf>
    <xf numFmtId="0" fontId="68" fillId="24" borderId="18" xfId="45" applyFont="1" applyFill="1" applyBorder="1" applyAlignment="1">
      <alignment horizontal="center" vertical="center" wrapText="1"/>
    </xf>
    <xf numFmtId="0" fontId="66" fillId="24" borderId="10" xfId="37" applyFont="1" applyFill="1" applyBorder="1" applyAlignment="1">
      <alignment horizontal="center" vertical="center" wrapText="1"/>
    </xf>
    <xf numFmtId="0" fontId="66" fillId="24" borderId="16" xfId="37" applyFont="1" applyFill="1" applyBorder="1" applyAlignment="1">
      <alignment horizontal="center" vertical="center" wrapText="1"/>
    </xf>
    <xf numFmtId="0" fontId="66" fillId="24" borderId="15" xfId="37" applyFont="1" applyFill="1" applyBorder="1" applyAlignment="1">
      <alignment horizontal="center" vertical="center" wrapText="1"/>
    </xf>
    <xf numFmtId="0" fontId="66" fillId="24" borderId="20" xfId="37" applyFont="1" applyFill="1" applyBorder="1" applyAlignment="1">
      <alignment horizontal="center" vertical="center" wrapText="1"/>
    </xf>
    <xf numFmtId="0" fontId="66" fillId="24" borderId="22" xfId="37" applyFont="1" applyFill="1" applyBorder="1" applyAlignment="1">
      <alignment horizontal="center" vertical="center" wrapText="1"/>
    </xf>
    <xf numFmtId="0" fontId="66" fillId="24" borderId="0" xfId="37" applyFont="1" applyFill="1" applyBorder="1" applyAlignment="1">
      <alignment horizontal="center" vertical="center" wrapText="1"/>
    </xf>
    <xf numFmtId="0" fontId="66" fillId="24" borderId="23" xfId="37" applyFont="1" applyFill="1" applyBorder="1" applyAlignment="1">
      <alignment horizontal="center" vertical="center" wrapText="1"/>
    </xf>
    <xf numFmtId="0" fontId="66" fillId="24" borderId="14" xfId="37" applyFont="1" applyFill="1" applyBorder="1" applyAlignment="1">
      <alignment horizontal="center" vertical="center" wrapText="1"/>
    </xf>
    <xf numFmtId="0" fontId="66" fillId="24" borderId="21" xfId="37" applyFont="1" applyFill="1" applyBorder="1" applyAlignment="1">
      <alignment horizontal="center" vertical="center" wrapText="1"/>
    </xf>
    <xf numFmtId="0" fontId="66" fillId="24" borderId="19" xfId="37" applyFont="1" applyFill="1" applyBorder="1" applyAlignment="1">
      <alignment horizontal="center" vertical="center" wrapText="1"/>
    </xf>
  </cellXfs>
  <cellStyles count="978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" xfId="977" builtinId="8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1 2 2" xfId="806" xr:uid="{00000000-0005-0000-0000-00004C000000}"/>
    <cellStyle name="Обычный 12" xfId="625" xr:uid="{00000000-0005-0000-0000-00004D000000}"/>
    <cellStyle name="Обычный 12 2" xfId="48" xr:uid="{00000000-0005-0000-0000-00004E000000}"/>
    <cellStyle name="Обычный 13" xfId="804" xr:uid="{00000000-0005-0000-0000-00004F000000}"/>
    <cellStyle name="Обычный 2" xfId="36" xr:uid="{00000000-0005-0000-0000-000050000000}"/>
    <cellStyle name="Обычный 2 2" xfId="628" xr:uid="{00000000-0005-0000-0000-000051000000}"/>
    <cellStyle name="Обычный 2 26 2" xfId="116" xr:uid="{00000000-0005-0000-0000-000052000000}"/>
    <cellStyle name="Обычный 2 3" xfId="631" xr:uid="{00000000-0005-0000-0000-000053000000}"/>
    <cellStyle name="Обычный 2 4" xfId="632" xr:uid="{00000000-0005-0000-0000-000054000000}"/>
    <cellStyle name="Обычный 2 5" xfId="627" xr:uid="{00000000-0005-0000-0000-000055000000}"/>
    <cellStyle name="Обычный 3" xfId="37" xr:uid="{00000000-0005-0000-0000-000056000000}"/>
    <cellStyle name="Обычный 3 2" xfId="57" xr:uid="{00000000-0005-0000-0000-000057000000}"/>
    <cellStyle name="Обычный 3 2 2 2" xfId="49" xr:uid="{00000000-0005-0000-0000-000058000000}"/>
    <cellStyle name="Обычный 3 21" xfId="103" xr:uid="{00000000-0005-0000-0000-000059000000}"/>
    <cellStyle name="Обычный 4" xfId="44" xr:uid="{00000000-0005-0000-0000-00005A000000}"/>
    <cellStyle name="Обычный 4 2" xfId="56" xr:uid="{00000000-0005-0000-0000-00005B000000}"/>
    <cellStyle name="Обычный 5" xfId="45" xr:uid="{00000000-0005-0000-0000-00005C000000}"/>
    <cellStyle name="Обычный 6" xfId="47" xr:uid="{00000000-0005-0000-0000-00005D000000}"/>
    <cellStyle name="Обычный 6 10" xfId="281" xr:uid="{00000000-0005-0000-0000-00005E000000}"/>
    <cellStyle name="Обычный 6 11" xfId="452" xr:uid="{00000000-0005-0000-0000-00005F000000}"/>
    <cellStyle name="Обычный 6 12" xfId="634" xr:uid="{00000000-0005-0000-0000-000060000000}"/>
    <cellStyle name="Обычный 6 13" xfId="807" xr:uid="{00000000-0005-0000-0000-000061000000}"/>
    <cellStyle name="Обычный 6 2" xfId="53" xr:uid="{00000000-0005-0000-0000-000062000000}"/>
    <cellStyle name="Обычный 6 2 10" xfId="111" xr:uid="{00000000-0005-0000-0000-000063000000}"/>
    <cellStyle name="Обычный 6 2 11" xfId="284" xr:uid="{00000000-0005-0000-0000-000064000000}"/>
    <cellStyle name="Обычный 6 2 12" xfId="455" xr:uid="{00000000-0005-0000-0000-000065000000}"/>
    <cellStyle name="Обычный 6 2 13" xfId="635" xr:uid="{00000000-0005-0000-0000-000066000000}"/>
    <cellStyle name="Обычный 6 2 14" xfId="808" xr:uid="{00000000-0005-0000-0000-000067000000}"/>
    <cellStyle name="Обычный 6 2 2" xfId="54" xr:uid="{00000000-0005-0000-0000-000068000000}"/>
    <cellStyle name="Обычный 6 2 2 10" xfId="285" xr:uid="{00000000-0005-0000-0000-000069000000}"/>
    <cellStyle name="Обычный 6 2 2 11" xfId="456" xr:uid="{00000000-0005-0000-0000-00006A000000}"/>
    <cellStyle name="Обычный 6 2 2 12" xfId="636" xr:uid="{00000000-0005-0000-0000-00006B000000}"/>
    <cellStyle name="Обычный 6 2 2 13" xfId="809" xr:uid="{00000000-0005-0000-0000-00006C000000}"/>
    <cellStyle name="Обычный 6 2 2 2" xfId="118" xr:uid="{00000000-0005-0000-0000-00006D000000}"/>
    <cellStyle name="Обычный 6 2 2 2 2" xfId="135" xr:uid="{00000000-0005-0000-0000-00006E000000}"/>
    <cellStyle name="Обычный 6 2 2 2 2 2" xfId="139" xr:uid="{00000000-0005-0000-0000-00006F000000}"/>
    <cellStyle name="Обычный 6 2 2 2 2 2 2" xfId="140" xr:uid="{00000000-0005-0000-0000-000070000000}"/>
    <cellStyle name="Обычный 6 2 2 2 2 2 2 2" xfId="312" xr:uid="{00000000-0005-0000-0000-000071000000}"/>
    <cellStyle name="Обычный 6 2 2 2 2 2 2 3" xfId="483" xr:uid="{00000000-0005-0000-0000-000072000000}"/>
    <cellStyle name="Обычный 6 2 2 2 2 2 2 4" xfId="640" xr:uid="{00000000-0005-0000-0000-000073000000}"/>
    <cellStyle name="Обычный 6 2 2 2 2 2 2 5" xfId="813" xr:uid="{00000000-0005-0000-0000-000074000000}"/>
    <cellStyle name="Обычный 6 2 2 2 2 2 3" xfId="141" xr:uid="{00000000-0005-0000-0000-000075000000}"/>
    <cellStyle name="Обычный 6 2 2 2 2 2 3 2" xfId="313" xr:uid="{00000000-0005-0000-0000-000076000000}"/>
    <cellStyle name="Обычный 6 2 2 2 2 2 3 3" xfId="484" xr:uid="{00000000-0005-0000-0000-000077000000}"/>
    <cellStyle name="Обычный 6 2 2 2 2 2 3 4" xfId="641" xr:uid="{00000000-0005-0000-0000-000078000000}"/>
    <cellStyle name="Обычный 6 2 2 2 2 2 3 5" xfId="814" xr:uid="{00000000-0005-0000-0000-000079000000}"/>
    <cellStyle name="Обычный 6 2 2 2 2 2 4" xfId="311" xr:uid="{00000000-0005-0000-0000-00007A000000}"/>
    <cellStyle name="Обычный 6 2 2 2 2 2 5" xfId="482" xr:uid="{00000000-0005-0000-0000-00007B000000}"/>
    <cellStyle name="Обычный 6 2 2 2 2 2 6" xfId="639" xr:uid="{00000000-0005-0000-0000-00007C000000}"/>
    <cellStyle name="Обычный 6 2 2 2 2 2 7" xfId="812" xr:uid="{00000000-0005-0000-0000-00007D000000}"/>
    <cellStyle name="Обычный 6 2 2 2 2 3" xfId="142" xr:uid="{00000000-0005-0000-0000-00007E000000}"/>
    <cellStyle name="Обычный 6 2 2 2 2 3 2" xfId="314" xr:uid="{00000000-0005-0000-0000-00007F000000}"/>
    <cellStyle name="Обычный 6 2 2 2 2 3 3" xfId="485" xr:uid="{00000000-0005-0000-0000-000080000000}"/>
    <cellStyle name="Обычный 6 2 2 2 2 3 4" xfId="642" xr:uid="{00000000-0005-0000-0000-000081000000}"/>
    <cellStyle name="Обычный 6 2 2 2 2 3 5" xfId="815" xr:uid="{00000000-0005-0000-0000-000082000000}"/>
    <cellStyle name="Обычный 6 2 2 2 2 4" xfId="143" xr:uid="{00000000-0005-0000-0000-000083000000}"/>
    <cellStyle name="Обычный 6 2 2 2 2 4 2" xfId="315" xr:uid="{00000000-0005-0000-0000-000084000000}"/>
    <cellStyle name="Обычный 6 2 2 2 2 4 3" xfId="486" xr:uid="{00000000-0005-0000-0000-000085000000}"/>
    <cellStyle name="Обычный 6 2 2 2 2 4 4" xfId="643" xr:uid="{00000000-0005-0000-0000-000086000000}"/>
    <cellStyle name="Обычный 6 2 2 2 2 4 5" xfId="816" xr:uid="{00000000-0005-0000-0000-000087000000}"/>
    <cellStyle name="Обычный 6 2 2 2 2 5" xfId="307" xr:uid="{00000000-0005-0000-0000-000088000000}"/>
    <cellStyle name="Обычный 6 2 2 2 2 6" xfId="478" xr:uid="{00000000-0005-0000-0000-000089000000}"/>
    <cellStyle name="Обычный 6 2 2 2 2 7" xfId="638" xr:uid="{00000000-0005-0000-0000-00008A000000}"/>
    <cellStyle name="Обычный 6 2 2 2 2 8" xfId="811" xr:uid="{00000000-0005-0000-0000-00008B000000}"/>
    <cellStyle name="Обычный 6 2 2 2 3" xfId="137" xr:uid="{00000000-0005-0000-0000-00008C000000}"/>
    <cellStyle name="Обычный 6 2 2 2 3 2" xfId="144" xr:uid="{00000000-0005-0000-0000-00008D000000}"/>
    <cellStyle name="Обычный 6 2 2 2 3 2 2" xfId="316" xr:uid="{00000000-0005-0000-0000-00008E000000}"/>
    <cellStyle name="Обычный 6 2 2 2 3 2 3" xfId="487" xr:uid="{00000000-0005-0000-0000-00008F000000}"/>
    <cellStyle name="Обычный 6 2 2 2 3 2 4" xfId="645" xr:uid="{00000000-0005-0000-0000-000090000000}"/>
    <cellStyle name="Обычный 6 2 2 2 3 2 5" xfId="818" xr:uid="{00000000-0005-0000-0000-000091000000}"/>
    <cellStyle name="Обычный 6 2 2 2 3 3" xfId="145" xr:uid="{00000000-0005-0000-0000-000092000000}"/>
    <cellStyle name="Обычный 6 2 2 2 3 3 2" xfId="317" xr:uid="{00000000-0005-0000-0000-000093000000}"/>
    <cellStyle name="Обычный 6 2 2 2 3 3 3" xfId="488" xr:uid="{00000000-0005-0000-0000-000094000000}"/>
    <cellStyle name="Обычный 6 2 2 2 3 3 4" xfId="646" xr:uid="{00000000-0005-0000-0000-000095000000}"/>
    <cellStyle name="Обычный 6 2 2 2 3 3 5" xfId="819" xr:uid="{00000000-0005-0000-0000-000096000000}"/>
    <cellStyle name="Обычный 6 2 2 2 3 4" xfId="309" xr:uid="{00000000-0005-0000-0000-000097000000}"/>
    <cellStyle name="Обычный 6 2 2 2 3 5" xfId="480" xr:uid="{00000000-0005-0000-0000-000098000000}"/>
    <cellStyle name="Обычный 6 2 2 2 3 6" xfId="644" xr:uid="{00000000-0005-0000-0000-000099000000}"/>
    <cellStyle name="Обычный 6 2 2 2 3 7" xfId="817" xr:uid="{00000000-0005-0000-0000-00009A000000}"/>
    <cellStyle name="Обычный 6 2 2 2 4" xfId="146" xr:uid="{00000000-0005-0000-0000-00009B000000}"/>
    <cellStyle name="Обычный 6 2 2 2 4 2" xfId="318" xr:uid="{00000000-0005-0000-0000-00009C000000}"/>
    <cellStyle name="Обычный 6 2 2 2 4 3" xfId="489" xr:uid="{00000000-0005-0000-0000-00009D000000}"/>
    <cellStyle name="Обычный 6 2 2 2 4 4" xfId="647" xr:uid="{00000000-0005-0000-0000-00009E000000}"/>
    <cellStyle name="Обычный 6 2 2 2 4 5" xfId="820" xr:uid="{00000000-0005-0000-0000-00009F000000}"/>
    <cellStyle name="Обычный 6 2 2 2 5" xfId="147" xr:uid="{00000000-0005-0000-0000-0000A0000000}"/>
    <cellStyle name="Обычный 6 2 2 2 5 2" xfId="319" xr:uid="{00000000-0005-0000-0000-0000A1000000}"/>
    <cellStyle name="Обычный 6 2 2 2 5 3" xfId="490" xr:uid="{00000000-0005-0000-0000-0000A2000000}"/>
    <cellStyle name="Обычный 6 2 2 2 5 4" xfId="648" xr:uid="{00000000-0005-0000-0000-0000A3000000}"/>
    <cellStyle name="Обычный 6 2 2 2 5 5" xfId="821" xr:uid="{00000000-0005-0000-0000-0000A4000000}"/>
    <cellStyle name="Обычный 6 2 2 2 6" xfId="290" xr:uid="{00000000-0005-0000-0000-0000A5000000}"/>
    <cellStyle name="Обычный 6 2 2 2 7" xfId="461" xr:uid="{00000000-0005-0000-0000-0000A6000000}"/>
    <cellStyle name="Обычный 6 2 2 2 8" xfId="637" xr:uid="{00000000-0005-0000-0000-0000A7000000}"/>
    <cellStyle name="Обычный 6 2 2 2 9" xfId="810" xr:uid="{00000000-0005-0000-0000-0000A8000000}"/>
    <cellStyle name="Обычный 6 2 2 3" xfId="130" xr:uid="{00000000-0005-0000-0000-0000A9000000}"/>
    <cellStyle name="Обычный 6 2 2 3 2" xfId="148" xr:uid="{00000000-0005-0000-0000-0000AA000000}"/>
    <cellStyle name="Обычный 6 2 2 3 2 2" xfId="149" xr:uid="{00000000-0005-0000-0000-0000AB000000}"/>
    <cellStyle name="Обычный 6 2 2 3 2 2 2" xfId="321" xr:uid="{00000000-0005-0000-0000-0000AC000000}"/>
    <cellStyle name="Обычный 6 2 2 3 2 2 3" xfId="492" xr:uid="{00000000-0005-0000-0000-0000AD000000}"/>
    <cellStyle name="Обычный 6 2 2 3 2 2 4" xfId="651" xr:uid="{00000000-0005-0000-0000-0000AE000000}"/>
    <cellStyle name="Обычный 6 2 2 3 2 2 5" xfId="824" xr:uid="{00000000-0005-0000-0000-0000AF000000}"/>
    <cellStyle name="Обычный 6 2 2 3 2 3" xfId="150" xr:uid="{00000000-0005-0000-0000-0000B0000000}"/>
    <cellStyle name="Обычный 6 2 2 3 2 3 2" xfId="322" xr:uid="{00000000-0005-0000-0000-0000B1000000}"/>
    <cellStyle name="Обычный 6 2 2 3 2 3 3" xfId="493" xr:uid="{00000000-0005-0000-0000-0000B2000000}"/>
    <cellStyle name="Обычный 6 2 2 3 2 3 4" xfId="652" xr:uid="{00000000-0005-0000-0000-0000B3000000}"/>
    <cellStyle name="Обычный 6 2 2 3 2 3 5" xfId="825" xr:uid="{00000000-0005-0000-0000-0000B4000000}"/>
    <cellStyle name="Обычный 6 2 2 3 2 4" xfId="320" xr:uid="{00000000-0005-0000-0000-0000B5000000}"/>
    <cellStyle name="Обычный 6 2 2 3 2 5" xfId="491" xr:uid="{00000000-0005-0000-0000-0000B6000000}"/>
    <cellStyle name="Обычный 6 2 2 3 2 6" xfId="650" xr:uid="{00000000-0005-0000-0000-0000B7000000}"/>
    <cellStyle name="Обычный 6 2 2 3 2 7" xfId="823" xr:uid="{00000000-0005-0000-0000-0000B8000000}"/>
    <cellStyle name="Обычный 6 2 2 3 3" xfId="151" xr:uid="{00000000-0005-0000-0000-0000B9000000}"/>
    <cellStyle name="Обычный 6 2 2 3 3 2" xfId="323" xr:uid="{00000000-0005-0000-0000-0000BA000000}"/>
    <cellStyle name="Обычный 6 2 2 3 3 3" xfId="494" xr:uid="{00000000-0005-0000-0000-0000BB000000}"/>
    <cellStyle name="Обычный 6 2 2 3 3 4" xfId="653" xr:uid="{00000000-0005-0000-0000-0000BC000000}"/>
    <cellStyle name="Обычный 6 2 2 3 3 5" xfId="826" xr:uid="{00000000-0005-0000-0000-0000BD000000}"/>
    <cellStyle name="Обычный 6 2 2 3 4" xfId="152" xr:uid="{00000000-0005-0000-0000-0000BE000000}"/>
    <cellStyle name="Обычный 6 2 2 3 4 2" xfId="324" xr:uid="{00000000-0005-0000-0000-0000BF000000}"/>
    <cellStyle name="Обычный 6 2 2 3 4 3" xfId="495" xr:uid="{00000000-0005-0000-0000-0000C0000000}"/>
    <cellStyle name="Обычный 6 2 2 3 4 4" xfId="654" xr:uid="{00000000-0005-0000-0000-0000C1000000}"/>
    <cellStyle name="Обычный 6 2 2 3 4 5" xfId="827" xr:uid="{00000000-0005-0000-0000-0000C2000000}"/>
    <cellStyle name="Обычный 6 2 2 3 5" xfId="302" xr:uid="{00000000-0005-0000-0000-0000C3000000}"/>
    <cellStyle name="Обычный 6 2 2 3 6" xfId="473" xr:uid="{00000000-0005-0000-0000-0000C4000000}"/>
    <cellStyle name="Обычный 6 2 2 3 7" xfId="649" xr:uid="{00000000-0005-0000-0000-0000C5000000}"/>
    <cellStyle name="Обычный 6 2 2 3 8" xfId="822" xr:uid="{00000000-0005-0000-0000-0000C6000000}"/>
    <cellStyle name="Обычный 6 2 2 4" xfId="123" xr:uid="{00000000-0005-0000-0000-0000C7000000}"/>
    <cellStyle name="Обычный 6 2 2 4 2" xfId="153" xr:uid="{00000000-0005-0000-0000-0000C8000000}"/>
    <cellStyle name="Обычный 6 2 2 4 2 2" xfId="154" xr:uid="{00000000-0005-0000-0000-0000C9000000}"/>
    <cellStyle name="Обычный 6 2 2 4 2 2 2" xfId="326" xr:uid="{00000000-0005-0000-0000-0000CA000000}"/>
    <cellStyle name="Обычный 6 2 2 4 2 2 3" xfId="497" xr:uid="{00000000-0005-0000-0000-0000CB000000}"/>
    <cellStyle name="Обычный 6 2 2 4 2 2 4" xfId="657" xr:uid="{00000000-0005-0000-0000-0000CC000000}"/>
    <cellStyle name="Обычный 6 2 2 4 2 2 5" xfId="830" xr:uid="{00000000-0005-0000-0000-0000CD000000}"/>
    <cellStyle name="Обычный 6 2 2 4 2 3" xfId="155" xr:uid="{00000000-0005-0000-0000-0000CE000000}"/>
    <cellStyle name="Обычный 6 2 2 4 2 3 2" xfId="327" xr:uid="{00000000-0005-0000-0000-0000CF000000}"/>
    <cellStyle name="Обычный 6 2 2 4 2 3 3" xfId="498" xr:uid="{00000000-0005-0000-0000-0000D0000000}"/>
    <cellStyle name="Обычный 6 2 2 4 2 3 4" xfId="658" xr:uid="{00000000-0005-0000-0000-0000D1000000}"/>
    <cellStyle name="Обычный 6 2 2 4 2 3 5" xfId="831" xr:uid="{00000000-0005-0000-0000-0000D2000000}"/>
    <cellStyle name="Обычный 6 2 2 4 2 4" xfId="325" xr:uid="{00000000-0005-0000-0000-0000D3000000}"/>
    <cellStyle name="Обычный 6 2 2 4 2 5" xfId="496" xr:uid="{00000000-0005-0000-0000-0000D4000000}"/>
    <cellStyle name="Обычный 6 2 2 4 2 6" xfId="656" xr:uid="{00000000-0005-0000-0000-0000D5000000}"/>
    <cellStyle name="Обычный 6 2 2 4 2 7" xfId="829" xr:uid="{00000000-0005-0000-0000-0000D6000000}"/>
    <cellStyle name="Обычный 6 2 2 4 3" xfId="156" xr:uid="{00000000-0005-0000-0000-0000D7000000}"/>
    <cellStyle name="Обычный 6 2 2 4 3 2" xfId="328" xr:uid="{00000000-0005-0000-0000-0000D8000000}"/>
    <cellStyle name="Обычный 6 2 2 4 3 3" xfId="499" xr:uid="{00000000-0005-0000-0000-0000D9000000}"/>
    <cellStyle name="Обычный 6 2 2 4 3 4" xfId="659" xr:uid="{00000000-0005-0000-0000-0000DA000000}"/>
    <cellStyle name="Обычный 6 2 2 4 3 5" xfId="832" xr:uid="{00000000-0005-0000-0000-0000DB000000}"/>
    <cellStyle name="Обычный 6 2 2 4 4" xfId="157" xr:uid="{00000000-0005-0000-0000-0000DC000000}"/>
    <cellStyle name="Обычный 6 2 2 4 4 2" xfId="329" xr:uid="{00000000-0005-0000-0000-0000DD000000}"/>
    <cellStyle name="Обычный 6 2 2 4 4 3" xfId="500" xr:uid="{00000000-0005-0000-0000-0000DE000000}"/>
    <cellStyle name="Обычный 6 2 2 4 4 4" xfId="660" xr:uid="{00000000-0005-0000-0000-0000DF000000}"/>
    <cellStyle name="Обычный 6 2 2 4 4 5" xfId="833" xr:uid="{00000000-0005-0000-0000-0000E0000000}"/>
    <cellStyle name="Обычный 6 2 2 4 5" xfId="295" xr:uid="{00000000-0005-0000-0000-0000E1000000}"/>
    <cellStyle name="Обычный 6 2 2 4 6" xfId="466" xr:uid="{00000000-0005-0000-0000-0000E2000000}"/>
    <cellStyle name="Обычный 6 2 2 4 7" xfId="655" xr:uid="{00000000-0005-0000-0000-0000E3000000}"/>
    <cellStyle name="Обычный 6 2 2 4 8" xfId="828" xr:uid="{00000000-0005-0000-0000-0000E4000000}"/>
    <cellStyle name="Обычный 6 2 2 5" xfId="158" xr:uid="{00000000-0005-0000-0000-0000E5000000}"/>
    <cellStyle name="Обычный 6 2 2 5 2" xfId="159" xr:uid="{00000000-0005-0000-0000-0000E6000000}"/>
    <cellStyle name="Обычный 6 2 2 5 2 2" xfId="331" xr:uid="{00000000-0005-0000-0000-0000E7000000}"/>
    <cellStyle name="Обычный 6 2 2 5 2 3" xfId="502" xr:uid="{00000000-0005-0000-0000-0000E8000000}"/>
    <cellStyle name="Обычный 6 2 2 5 2 4" xfId="662" xr:uid="{00000000-0005-0000-0000-0000E9000000}"/>
    <cellStyle name="Обычный 6 2 2 5 2 5" xfId="835" xr:uid="{00000000-0005-0000-0000-0000EA000000}"/>
    <cellStyle name="Обычный 6 2 2 5 3" xfId="160" xr:uid="{00000000-0005-0000-0000-0000EB000000}"/>
    <cellStyle name="Обычный 6 2 2 5 3 2" xfId="332" xr:uid="{00000000-0005-0000-0000-0000EC000000}"/>
    <cellStyle name="Обычный 6 2 2 5 3 3" xfId="503" xr:uid="{00000000-0005-0000-0000-0000ED000000}"/>
    <cellStyle name="Обычный 6 2 2 5 3 4" xfId="663" xr:uid="{00000000-0005-0000-0000-0000EE000000}"/>
    <cellStyle name="Обычный 6 2 2 5 3 5" xfId="836" xr:uid="{00000000-0005-0000-0000-0000EF000000}"/>
    <cellStyle name="Обычный 6 2 2 5 4" xfId="330" xr:uid="{00000000-0005-0000-0000-0000F0000000}"/>
    <cellStyle name="Обычный 6 2 2 5 5" xfId="501" xr:uid="{00000000-0005-0000-0000-0000F1000000}"/>
    <cellStyle name="Обычный 6 2 2 5 6" xfId="661" xr:uid="{00000000-0005-0000-0000-0000F2000000}"/>
    <cellStyle name="Обычный 6 2 2 5 7" xfId="834" xr:uid="{00000000-0005-0000-0000-0000F3000000}"/>
    <cellStyle name="Обычный 6 2 2 6" xfId="161" xr:uid="{00000000-0005-0000-0000-0000F4000000}"/>
    <cellStyle name="Обычный 6 2 2 6 2" xfId="333" xr:uid="{00000000-0005-0000-0000-0000F5000000}"/>
    <cellStyle name="Обычный 6 2 2 6 3" xfId="504" xr:uid="{00000000-0005-0000-0000-0000F6000000}"/>
    <cellStyle name="Обычный 6 2 2 6 4" xfId="664" xr:uid="{00000000-0005-0000-0000-0000F7000000}"/>
    <cellStyle name="Обычный 6 2 2 6 5" xfId="837" xr:uid="{00000000-0005-0000-0000-0000F8000000}"/>
    <cellStyle name="Обычный 6 2 2 7" xfId="162" xr:uid="{00000000-0005-0000-0000-0000F9000000}"/>
    <cellStyle name="Обычный 6 2 2 7 2" xfId="334" xr:uid="{00000000-0005-0000-0000-0000FA000000}"/>
    <cellStyle name="Обычный 6 2 2 7 3" xfId="505" xr:uid="{00000000-0005-0000-0000-0000FB000000}"/>
    <cellStyle name="Обычный 6 2 2 7 4" xfId="665" xr:uid="{00000000-0005-0000-0000-0000FC000000}"/>
    <cellStyle name="Обычный 6 2 2 7 5" xfId="838" xr:uid="{00000000-0005-0000-0000-0000FD000000}"/>
    <cellStyle name="Обычный 6 2 2 8" xfId="163" xr:uid="{00000000-0005-0000-0000-0000FE000000}"/>
    <cellStyle name="Обычный 6 2 2 8 2" xfId="335" xr:uid="{00000000-0005-0000-0000-0000FF000000}"/>
    <cellStyle name="Обычный 6 2 2 8 3" xfId="506" xr:uid="{00000000-0005-0000-0000-000000010000}"/>
    <cellStyle name="Обычный 6 2 2 8 4" xfId="666" xr:uid="{00000000-0005-0000-0000-000001010000}"/>
    <cellStyle name="Обычный 6 2 2 8 5" xfId="839" xr:uid="{00000000-0005-0000-0000-000002010000}"/>
    <cellStyle name="Обычный 6 2 2 9" xfId="112" xr:uid="{00000000-0005-0000-0000-000003010000}"/>
    <cellStyle name="Обычный 6 2 3" xfId="102" xr:uid="{00000000-0005-0000-0000-000004010000}"/>
    <cellStyle name="Обычный 6 2 3 10" xfId="287" xr:uid="{00000000-0005-0000-0000-000005010000}"/>
    <cellStyle name="Обычный 6 2 3 11" xfId="458" xr:uid="{00000000-0005-0000-0000-000006010000}"/>
    <cellStyle name="Обычный 6 2 3 12" xfId="629" xr:uid="{00000000-0005-0000-0000-000007010000}"/>
    <cellStyle name="Обычный 6 2 3 13" xfId="805" xr:uid="{00000000-0005-0000-0000-000008010000}"/>
    <cellStyle name="Обычный 6 2 3 2" xfId="117" xr:uid="{00000000-0005-0000-0000-000009010000}"/>
    <cellStyle name="Обычный 6 2 3 2 2" xfId="134" xr:uid="{00000000-0005-0000-0000-00000A010000}"/>
    <cellStyle name="Обычный 6 2 3 2 2 2" xfId="164" xr:uid="{00000000-0005-0000-0000-00000B010000}"/>
    <cellStyle name="Обычный 6 2 3 2 2 2 2" xfId="165" xr:uid="{00000000-0005-0000-0000-00000C010000}"/>
    <cellStyle name="Обычный 6 2 3 2 2 2 2 2" xfId="337" xr:uid="{00000000-0005-0000-0000-00000D010000}"/>
    <cellStyle name="Обычный 6 2 3 2 2 2 2 3" xfId="508" xr:uid="{00000000-0005-0000-0000-00000E010000}"/>
    <cellStyle name="Обычный 6 2 3 2 2 2 2 4" xfId="670" xr:uid="{00000000-0005-0000-0000-00000F010000}"/>
    <cellStyle name="Обычный 6 2 3 2 2 2 2 5" xfId="843" xr:uid="{00000000-0005-0000-0000-000010010000}"/>
    <cellStyle name="Обычный 6 2 3 2 2 2 3" xfId="166" xr:uid="{00000000-0005-0000-0000-000011010000}"/>
    <cellStyle name="Обычный 6 2 3 2 2 2 3 2" xfId="338" xr:uid="{00000000-0005-0000-0000-000012010000}"/>
    <cellStyle name="Обычный 6 2 3 2 2 2 3 3" xfId="509" xr:uid="{00000000-0005-0000-0000-000013010000}"/>
    <cellStyle name="Обычный 6 2 3 2 2 2 3 4" xfId="671" xr:uid="{00000000-0005-0000-0000-000014010000}"/>
    <cellStyle name="Обычный 6 2 3 2 2 2 3 5" xfId="844" xr:uid="{00000000-0005-0000-0000-000015010000}"/>
    <cellStyle name="Обычный 6 2 3 2 2 2 4" xfId="336" xr:uid="{00000000-0005-0000-0000-000016010000}"/>
    <cellStyle name="Обычный 6 2 3 2 2 2 5" xfId="507" xr:uid="{00000000-0005-0000-0000-000017010000}"/>
    <cellStyle name="Обычный 6 2 3 2 2 2 6" xfId="669" xr:uid="{00000000-0005-0000-0000-000018010000}"/>
    <cellStyle name="Обычный 6 2 3 2 2 2 7" xfId="842" xr:uid="{00000000-0005-0000-0000-000019010000}"/>
    <cellStyle name="Обычный 6 2 3 2 2 3" xfId="167" xr:uid="{00000000-0005-0000-0000-00001A010000}"/>
    <cellStyle name="Обычный 6 2 3 2 2 3 2" xfId="339" xr:uid="{00000000-0005-0000-0000-00001B010000}"/>
    <cellStyle name="Обычный 6 2 3 2 2 3 3" xfId="510" xr:uid="{00000000-0005-0000-0000-00001C010000}"/>
    <cellStyle name="Обычный 6 2 3 2 2 3 4" xfId="672" xr:uid="{00000000-0005-0000-0000-00001D010000}"/>
    <cellStyle name="Обычный 6 2 3 2 2 3 5" xfId="845" xr:uid="{00000000-0005-0000-0000-00001E010000}"/>
    <cellStyle name="Обычный 6 2 3 2 2 4" xfId="168" xr:uid="{00000000-0005-0000-0000-00001F010000}"/>
    <cellStyle name="Обычный 6 2 3 2 2 4 2" xfId="340" xr:uid="{00000000-0005-0000-0000-000020010000}"/>
    <cellStyle name="Обычный 6 2 3 2 2 4 3" xfId="511" xr:uid="{00000000-0005-0000-0000-000021010000}"/>
    <cellStyle name="Обычный 6 2 3 2 2 4 4" xfId="673" xr:uid="{00000000-0005-0000-0000-000022010000}"/>
    <cellStyle name="Обычный 6 2 3 2 2 4 5" xfId="846" xr:uid="{00000000-0005-0000-0000-000023010000}"/>
    <cellStyle name="Обычный 6 2 3 2 2 5" xfId="306" xr:uid="{00000000-0005-0000-0000-000024010000}"/>
    <cellStyle name="Обычный 6 2 3 2 2 6" xfId="477" xr:uid="{00000000-0005-0000-0000-000025010000}"/>
    <cellStyle name="Обычный 6 2 3 2 2 7" xfId="668" xr:uid="{00000000-0005-0000-0000-000026010000}"/>
    <cellStyle name="Обычный 6 2 3 2 2 8" xfId="841" xr:uid="{00000000-0005-0000-0000-000027010000}"/>
    <cellStyle name="Обычный 6 2 3 2 3" xfId="136" xr:uid="{00000000-0005-0000-0000-000028010000}"/>
    <cellStyle name="Обычный 6 2 3 2 3 2" xfId="169" xr:uid="{00000000-0005-0000-0000-000029010000}"/>
    <cellStyle name="Обычный 6 2 3 2 3 2 2" xfId="341" xr:uid="{00000000-0005-0000-0000-00002A010000}"/>
    <cellStyle name="Обычный 6 2 3 2 3 2 3" xfId="512" xr:uid="{00000000-0005-0000-0000-00002B010000}"/>
    <cellStyle name="Обычный 6 2 3 2 3 2 4" xfId="675" xr:uid="{00000000-0005-0000-0000-00002C010000}"/>
    <cellStyle name="Обычный 6 2 3 2 3 2 5" xfId="848" xr:uid="{00000000-0005-0000-0000-00002D010000}"/>
    <cellStyle name="Обычный 6 2 3 2 3 3" xfId="170" xr:uid="{00000000-0005-0000-0000-00002E010000}"/>
    <cellStyle name="Обычный 6 2 3 2 3 3 2" xfId="342" xr:uid="{00000000-0005-0000-0000-00002F010000}"/>
    <cellStyle name="Обычный 6 2 3 2 3 3 3" xfId="513" xr:uid="{00000000-0005-0000-0000-000030010000}"/>
    <cellStyle name="Обычный 6 2 3 2 3 3 4" xfId="676" xr:uid="{00000000-0005-0000-0000-000031010000}"/>
    <cellStyle name="Обычный 6 2 3 2 3 3 5" xfId="849" xr:uid="{00000000-0005-0000-0000-000032010000}"/>
    <cellStyle name="Обычный 6 2 3 2 3 4" xfId="308" xr:uid="{00000000-0005-0000-0000-000033010000}"/>
    <cellStyle name="Обычный 6 2 3 2 3 5" xfId="479" xr:uid="{00000000-0005-0000-0000-000034010000}"/>
    <cellStyle name="Обычный 6 2 3 2 3 6" xfId="674" xr:uid="{00000000-0005-0000-0000-000035010000}"/>
    <cellStyle name="Обычный 6 2 3 2 3 7" xfId="847" xr:uid="{00000000-0005-0000-0000-000036010000}"/>
    <cellStyle name="Обычный 6 2 3 2 4" xfId="171" xr:uid="{00000000-0005-0000-0000-000037010000}"/>
    <cellStyle name="Обычный 6 2 3 2 4 2" xfId="343" xr:uid="{00000000-0005-0000-0000-000038010000}"/>
    <cellStyle name="Обычный 6 2 3 2 4 3" xfId="514" xr:uid="{00000000-0005-0000-0000-000039010000}"/>
    <cellStyle name="Обычный 6 2 3 2 4 4" xfId="677" xr:uid="{00000000-0005-0000-0000-00003A010000}"/>
    <cellStyle name="Обычный 6 2 3 2 4 5" xfId="850" xr:uid="{00000000-0005-0000-0000-00003B010000}"/>
    <cellStyle name="Обычный 6 2 3 2 5" xfId="172" xr:uid="{00000000-0005-0000-0000-00003C010000}"/>
    <cellStyle name="Обычный 6 2 3 2 5 2" xfId="344" xr:uid="{00000000-0005-0000-0000-00003D010000}"/>
    <cellStyle name="Обычный 6 2 3 2 5 3" xfId="515" xr:uid="{00000000-0005-0000-0000-00003E010000}"/>
    <cellStyle name="Обычный 6 2 3 2 5 4" xfId="678" xr:uid="{00000000-0005-0000-0000-00003F010000}"/>
    <cellStyle name="Обычный 6 2 3 2 5 5" xfId="851" xr:uid="{00000000-0005-0000-0000-000040010000}"/>
    <cellStyle name="Обычный 6 2 3 2 6" xfId="289" xr:uid="{00000000-0005-0000-0000-000041010000}"/>
    <cellStyle name="Обычный 6 2 3 2 7" xfId="460" xr:uid="{00000000-0005-0000-0000-000042010000}"/>
    <cellStyle name="Обычный 6 2 3 2 8" xfId="667" xr:uid="{00000000-0005-0000-0000-000043010000}"/>
    <cellStyle name="Обычный 6 2 3 2 9" xfId="840" xr:uid="{00000000-0005-0000-0000-000044010000}"/>
    <cellStyle name="Обычный 6 2 3 3" xfId="132" xr:uid="{00000000-0005-0000-0000-000045010000}"/>
    <cellStyle name="Обычный 6 2 3 3 2" xfId="173" xr:uid="{00000000-0005-0000-0000-000046010000}"/>
    <cellStyle name="Обычный 6 2 3 3 2 2" xfId="174" xr:uid="{00000000-0005-0000-0000-000047010000}"/>
    <cellStyle name="Обычный 6 2 3 3 2 2 2" xfId="346" xr:uid="{00000000-0005-0000-0000-000048010000}"/>
    <cellStyle name="Обычный 6 2 3 3 2 2 3" xfId="517" xr:uid="{00000000-0005-0000-0000-000049010000}"/>
    <cellStyle name="Обычный 6 2 3 3 2 2 4" xfId="681" xr:uid="{00000000-0005-0000-0000-00004A010000}"/>
    <cellStyle name="Обычный 6 2 3 3 2 2 5" xfId="854" xr:uid="{00000000-0005-0000-0000-00004B010000}"/>
    <cellStyle name="Обычный 6 2 3 3 2 3" xfId="175" xr:uid="{00000000-0005-0000-0000-00004C010000}"/>
    <cellStyle name="Обычный 6 2 3 3 2 3 2" xfId="347" xr:uid="{00000000-0005-0000-0000-00004D010000}"/>
    <cellStyle name="Обычный 6 2 3 3 2 3 3" xfId="518" xr:uid="{00000000-0005-0000-0000-00004E010000}"/>
    <cellStyle name="Обычный 6 2 3 3 2 3 4" xfId="682" xr:uid="{00000000-0005-0000-0000-00004F010000}"/>
    <cellStyle name="Обычный 6 2 3 3 2 3 5" xfId="855" xr:uid="{00000000-0005-0000-0000-000050010000}"/>
    <cellStyle name="Обычный 6 2 3 3 2 4" xfId="345" xr:uid="{00000000-0005-0000-0000-000051010000}"/>
    <cellStyle name="Обычный 6 2 3 3 2 5" xfId="516" xr:uid="{00000000-0005-0000-0000-000052010000}"/>
    <cellStyle name="Обычный 6 2 3 3 2 6" xfId="680" xr:uid="{00000000-0005-0000-0000-000053010000}"/>
    <cellStyle name="Обычный 6 2 3 3 2 7" xfId="853" xr:uid="{00000000-0005-0000-0000-000054010000}"/>
    <cellStyle name="Обычный 6 2 3 3 3" xfId="176" xr:uid="{00000000-0005-0000-0000-000055010000}"/>
    <cellStyle name="Обычный 6 2 3 3 3 2" xfId="348" xr:uid="{00000000-0005-0000-0000-000056010000}"/>
    <cellStyle name="Обычный 6 2 3 3 3 3" xfId="519" xr:uid="{00000000-0005-0000-0000-000057010000}"/>
    <cellStyle name="Обычный 6 2 3 3 3 4" xfId="683" xr:uid="{00000000-0005-0000-0000-000058010000}"/>
    <cellStyle name="Обычный 6 2 3 3 3 5" xfId="856" xr:uid="{00000000-0005-0000-0000-000059010000}"/>
    <cellStyle name="Обычный 6 2 3 3 4" xfId="177" xr:uid="{00000000-0005-0000-0000-00005A010000}"/>
    <cellStyle name="Обычный 6 2 3 3 4 2" xfId="349" xr:uid="{00000000-0005-0000-0000-00005B010000}"/>
    <cellStyle name="Обычный 6 2 3 3 4 3" xfId="520" xr:uid="{00000000-0005-0000-0000-00005C010000}"/>
    <cellStyle name="Обычный 6 2 3 3 4 4" xfId="684" xr:uid="{00000000-0005-0000-0000-00005D010000}"/>
    <cellStyle name="Обычный 6 2 3 3 4 5" xfId="857" xr:uid="{00000000-0005-0000-0000-00005E010000}"/>
    <cellStyle name="Обычный 6 2 3 3 5" xfId="304" xr:uid="{00000000-0005-0000-0000-00005F010000}"/>
    <cellStyle name="Обычный 6 2 3 3 6" xfId="475" xr:uid="{00000000-0005-0000-0000-000060010000}"/>
    <cellStyle name="Обычный 6 2 3 3 7" xfId="679" xr:uid="{00000000-0005-0000-0000-000061010000}"/>
    <cellStyle name="Обычный 6 2 3 3 8" xfId="852" xr:uid="{00000000-0005-0000-0000-000062010000}"/>
    <cellStyle name="Обычный 6 2 3 4" xfId="125" xr:uid="{00000000-0005-0000-0000-000063010000}"/>
    <cellStyle name="Обычный 6 2 3 4 2" xfId="178" xr:uid="{00000000-0005-0000-0000-000064010000}"/>
    <cellStyle name="Обычный 6 2 3 4 2 2" xfId="179" xr:uid="{00000000-0005-0000-0000-000065010000}"/>
    <cellStyle name="Обычный 6 2 3 4 2 2 2" xfId="351" xr:uid="{00000000-0005-0000-0000-000066010000}"/>
    <cellStyle name="Обычный 6 2 3 4 2 2 3" xfId="522" xr:uid="{00000000-0005-0000-0000-000067010000}"/>
    <cellStyle name="Обычный 6 2 3 4 2 2 4" xfId="687" xr:uid="{00000000-0005-0000-0000-000068010000}"/>
    <cellStyle name="Обычный 6 2 3 4 2 2 5" xfId="860" xr:uid="{00000000-0005-0000-0000-000069010000}"/>
    <cellStyle name="Обычный 6 2 3 4 2 3" xfId="180" xr:uid="{00000000-0005-0000-0000-00006A010000}"/>
    <cellStyle name="Обычный 6 2 3 4 2 3 2" xfId="352" xr:uid="{00000000-0005-0000-0000-00006B010000}"/>
    <cellStyle name="Обычный 6 2 3 4 2 3 3" xfId="523" xr:uid="{00000000-0005-0000-0000-00006C010000}"/>
    <cellStyle name="Обычный 6 2 3 4 2 3 4" xfId="688" xr:uid="{00000000-0005-0000-0000-00006D010000}"/>
    <cellStyle name="Обычный 6 2 3 4 2 3 5" xfId="861" xr:uid="{00000000-0005-0000-0000-00006E010000}"/>
    <cellStyle name="Обычный 6 2 3 4 2 4" xfId="350" xr:uid="{00000000-0005-0000-0000-00006F010000}"/>
    <cellStyle name="Обычный 6 2 3 4 2 5" xfId="521" xr:uid="{00000000-0005-0000-0000-000070010000}"/>
    <cellStyle name="Обычный 6 2 3 4 2 6" xfId="686" xr:uid="{00000000-0005-0000-0000-000071010000}"/>
    <cellStyle name="Обычный 6 2 3 4 2 7" xfId="859" xr:uid="{00000000-0005-0000-0000-000072010000}"/>
    <cellStyle name="Обычный 6 2 3 4 3" xfId="181" xr:uid="{00000000-0005-0000-0000-000073010000}"/>
    <cellStyle name="Обычный 6 2 3 4 3 2" xfId="353" xr:uid="{00000000-0005-0000-0000-000074010000}"/>
    <cellStyle name="Обычный 6 2 3 4 3 3" xfId="524" xr:uid="{00000000-0005-0000-0000-000075010000}"/>
    <cellStyle name="Обычный 6 2 3 4 3 4" xfId="689" xr:uid="{00000000-0005-0000-0000-000076010000}"/>
    <cellStyle name="Обычный 6 2 3 4 3 5" xfId="862" xr:uid="{00000000-0005-0000-0000-000077010000}"/>
    <cellStyle name="Обычный 6 2 3 4 4" xfId="182" xr:uid="{00000000-0005-0000-0000-000078010000}"/>
    <cellStyle name="Обычный 6 2 3 4 4 2" xfId="354" xr:uid="{00000000-0005-0000-0000-000079010000}"/>
    <cellStyle name="Обычный 6 2 3 4 4 3" xfId="525" xr:uid="{00000000-0005-0000-0000-00007A010000}"/>
    <cellStyle name="Обычный 6 2 3 4 4 4" xfId="690" xr:uid="{00000000-0005-0000-0000-00007B010000}"/>
    <cellStyle name="Обычный 6 2 3 4 4 5" xfId="863" xr:uid="{00000000-0005-0000-0000-00007C010000}"/>
    <cellStyle name="Обычный 6 2 3 4 5" xfId="297" xr:uid="{00000000-0005-0000-0000-00007D010000}"/>
    <cellStyle name="Обычный 6 2 3 4 6" xfId="468" xr:uid="{00000000-0005-0000-0000-00007E010000}"/>
    <cellStyle name="Обычный 6 2 3 4 7" xfId="685" xr:uid="{00000000-0005-0000-0000-00007F010000}"/>
    <cellStyle name="Обычный 6 2 3 4 8" xfId="858" xr:uid="{00000000-0005-0000-0000-000080010000}"/>
    <cellStyle name="Обычный 6 2 3 5" xfId="183" xr:uid="{00000000-0005-0000-0000-000081010000}"/>
    <cellStyle name="Обычный 6 2 3 5 2" xfId="184" xr:uid="{00000000-0005-0000-0000-000082010000}"/>
    <cellStyle name="Обычный 6 2 3 5 2 2" xfId="356" xr:uid="{00000000-0005-0000-0000-000083010000}"/>
    <cellStyle name="Обычный 6 2 3 5 2 3" xfId="527" xr:uid="{00000000-0005-0000-0000-000084010000}"/>
    <cellStyle name="Обычный 6 2 3 5 2 4" xfId="692" xr:uid="{00000000-0005-0000-0000-000085010000}"/>
    <cellStyle name="Обычный 6 2 3 5 2 5" xfId="865" xr:uid="{00000000-0005-0000-0000-000086010000}"/>
    <cellStyle name="Обычный 6 2 3 5 3" xfId="185" xr:uid="{00000000-0005-0000-0000-000087010000}"/>
    <cellStyle name="Обычный 6 2 3 5 3 2" xfId="357" xr:uid="{00000000-0005-0000-0000-000088010000}"/>
    <cellStyle name="Обычный 6 2 3 5 3 3" xfId="528" xr:uid="{00000000-0005-0000-0000-000089010000}"/>
    <cellStyle name="Обычный 6 2 3 5 3 4" xfId="693" xr:uid="{00000000-0005-0000-0000-00008A010000}"/>
    <cellStyle name="Обычный 6 2 3 5 3 5" xfId="866" xr:uid="{00000000-0005-0000-0000-00008B010000}"/>
    <cellStyle name="Обычный 6 2 3 5 4" xfId="355" xr:uid="{00000000-0005-0000-0000-00008C010000}"/>
    <cellStyle name="Обычный 6 2 3 5 5" xfId="526" xr:uid="{00000000-0005-0000-0000-00008D010000}"/>
    <cellStyle name="Обычный 6 2 3 5 6" xfId="691" xr:uid="{00000000-0005-0000-0000-00008E010000}"/>
    <cellStyle name="Обычный 6 2 3 5 7" xfId="864" xr:uid="{00000000-0005-0000-0000-00008F010000}"/>
    <cellStyle name="Обычный 6 2 3 6" xfId="186" xr:uid="{00000000-0005-0000-0000-000090010000}"/>
    <cellStyle name="Обычный 6 2 3 6 2" xfId="358" xr:uid="{00000000-0005-0000-0000-000091010000}"/>
    <cellStyle name="Обычный 6 2 3 6 3" xfId="529" xr:uid="{00000000-0005-0000-0000-000092010000}"/>
    <cellStyle name="Обычный 6 2 3 6 4" xfId="694" xr:uid="{00000000-0005-0000-0000-000093010000}"/>
    <cellStyle name="Обычный 6 2 3 6 5" xfId="867" xr:uid="{00000000-0005-0000-0000-000094010000}"/>
    <cellStyle name="Обычный 6 2 3 7" xfId="187" xr:uid="{00000000-0005-0000-0000-000095010000}"/>
    <cellStyle name="Обычный 6 2 3 7 2" xfId="359" xr:uid="{00000000-0005-0000-0000-000096010000}"/>
    <cellStyle name="Обычный 6 2 3 7 3" xfId="530" xr:uid="{00000000-0005-0000-0000-000097010000}"/>
    <cellStyle name="Обычный 6 2 3 7 4" xfId="695" xr:uid="{00000000-0005-0000-0000-000098010000}"/>
    <cellStyle name="Обычный 6 2 3 7 5" xfId="868" xr:uid="{00000000-0005-0000-0000-000099010000}"/>
    <cellStyle name="Обычный 6 2 3 8" xfId="188" xr:uid="{00000000-0005-0000-0000-00009A010000}"/>
    <cellStyle name="Обычный 6 2 3 8 2" xfId="360" xr:uid="{00000000-0005-0000-0000-00009B010000}"/>
    <cellStyle name="Обычный 6 2 3 8 3" xfId="531" xr:uid="{00000000-0005-0000-0000-00009C010000}"/>
    <cellStyle name="Обычный 6 2 3 8 4" xfId="696" xr:uid="{00000000-0005-0000-0000-00009D010000}"/>
    <cellStyle name="Обычный 6 2 3 8 5" xfId="869" xr:uid="{00000000-0005-0000-0000-00009E010000}"/>
    <cellStyle name="Обычный 6 2 3 9" xfId="114" xr:uid="{00000000-0005-0000-0000-00009F010000}"/>
    <cellStyle name="Обычный 6 2 4" xfId="129" xr:uid="{00000000-0005-0000-0000-0000A0010000}"/>
    <cellStyle name="Обычный 6 2 4 2" xfId="189" xr:uid="{00000000-0005-0000-0000-0000A1010000}"/>
    <cellStyle name="Обычный 6 2 4 2 2" xfId="190" xr:uid="{00000000-0005-0000-0000-0000A2010000}"/>
    <cellStyle name="Обычный 6 2 4 2 2 2" xfId="362" xr:uid="{00000000-0005-0000-0000-0000A3010000}"/>
    <cellStyle name="Обычный 6 2 4 2 2 3" xfId="533" xr:uid="{00000000-0005-0000-0000-0000A4010000}"/>
    <cellStyle name="Обычный 6 2 4 2 2 4" xfId="699" xr:uid="{00000000-0005-0000-0000-0000A5010000}"/>
    <cellStyle name="Обычный 6 2 4 2 2 5" xfId="872" xr:uid="{00000000-0005-0000-0000-0000A6010000}"/>
    <cellStyle name="Обычный 6 2 4 2 3" xfId="191" xr:uid="{00000000-0005-0000-0000-0000A7010000}"/>
    <cellStyle name="Обычный 6 2 4 2 3 2" xfId="363" xr:uid="{00000000-0005-0000-0000-0000A8010000}"/>
    <cellStyle name="Обычный 6 2 4 2 3 3" xfId="534" xr:uid="{00000000-0005-0000-0000-0000A9010000}"/>
    <cellStyle name="Обычный 6 2 4 2 3 4" xfId="700" xr:uid="{00000000-0005-0000-0000-0000AA010000}"/>
    <cellStyle name="Обычный 6 2 4 2 3 5" xfId="873" xr:uid="{00000000-0005-0000-0000-0000AB010000}"/>
    <cellStyle name="Обычный 6 2 4 2 4" xfId="361" xr:uid="{00000000-0005-0000-0000-0000AC010000}"/>
    <cellStyle name="Обычный 6 2 4 2 5" xfId="532" xr:uid="{00000000-0005-0000-0000-0000AD010000}"/>
    <cellStyle name="Обычный 6 2 4 2 6" xfId="698" xr:uid="{00000000-0005-0000-0000-0000AE010000}"/>
    <cellStyle name="Обычный 6 2 4 2 7" xfId="871" xr:uid="{00000000-0005-0000-0000-0000AF010000}"/>
    <cellStyle name="Обычный 6 2 4 3" xfId="192" xr:uid="{00000000-0005-0000-0000-0000B0010000}"/>
    <cellStyle name="Обычный 6 2 4 3 2" xfId="364" xr:uid="{00000000-0005-0000-0000-0000B1010000}"/>
    <cellStyle name="Обычный 6 2 4 3 3" xfId="535" xr:uid="{00000000-0005-0000-0000-0000B2010000}"/>
    <cellStyle name="Обычный 6 2 4 3 4" xfId="701" xr:uid="{00000000-0005-0000-0000-0000B3010000}"/>
    <cellStyle name="Обычный 6 2 4 3 5" xfId="874" xr:uid="{00000000-0005-0000-0000-0000B4010000}"/>
    <cellStyle name="Обычный 6 2 4 4" xfId="193" xr:uid="{00000000-0005-0000-0000-0000B5010000}"/>
    <cellStyle name="Обычный 6 2 4 4 2" xfId="365" xr:uid="{00000000-0005-0000-0000-0000B6010000}"/>
    <cellStyle name="Обычный 6 2 4 4 3" xfId="536" xr:uid="{00000000-0005-0000-0000-0000B7010000}"/>
    <cellStyle name="Обычный 6 2 4 4 4" xfId="702" xr:uid="{00000000-0005-0000-0000-0000B8010000}"/>
    <cellStyle name="Обычный 6 2 4 4 5" xfId="875" xr:uid="{00000000-0005-0000-0000-0000B9010000}"/>
    <cellStyle name="Обычный 6 2 4 5" xfId="301" xr:uid="{00000000-0005-0000-0000-0000BA010000}"/>
    <cellStyle name="Обычный 6 2 4 6" xfId="472" xr:uid="{00000000-0005-0000-0000-0000BB010000}"/>
    <cellStyle name="Обычный 6 2 4 7" xfId="697" xr:uid="{00000000-0005-0000-0000-0000BC010000}"/>
    <cellStyle name="Обычный 6 2 4 8" xfId="870" xr:uid="{00000000-0005-0000-0000-0000BD010000}"/>
    <cellStyle name="Обычный 6 2 5" xfId="122" xr:uid="{00000000-0005-0000-0000-0000BE010000}"/>
    <cellStyle name="Обычный 6 2 5 2" xfId="194" xr:uid="{00000000-0005-0000-0000-0000BF010000}"/>
    <cellStyle name="Обычный 6 2 5 2 2" xfId="195" xr:uid="{00000000-0005-0000-0000-0000C0010000}"/>
    <cellStyle name="Обычный 6 2 5 2 2 2" xfId="367" xr:uid="{00000000-0005-0000-0000-0000C1010000}"/>
    <cellStyle name="Обычный 6 2 5 2 2 3" xfId="538" xr:uid="{00000000-0005-0000-0000-0000C2010000}"/>
    <cellStyle name="Обычный 6 2 5 2 2 4" xfId="705" xr:uid="{00000000-0005-0000-0000-0000C3010000}"/>
    <cellStyle name="Обычный 6 2 5 2 2 5" xfId="878" xr:uid="{00000000-0005-0000-0000-0000C4010000}"/>
    <cellStyle name="Обычный 6 2 5 2 3" xfId="196" xr:uid="{00000000-0005-0000-0000-0000C5010000}"/>
    <cellStyle name="Обычный 6 2 5 2 3 2" xfId="368" xr:uid="{00000000-0005-0000-0000-0000C6010000}"/>
    <cellStyle name="Обычный 6 2 5 2 3 3" xfId="539" xr:uid="{00000000-0005-0000-0000-0000C7010000}"/>
    <cellStyle name="Обычный 6 2 5 2 3 4" xfId="706" xr:uid="{00000000-0005-0000-0000-0000C8010000}"/>
    <cellStyle name="Обычный 6 2 5 2 3 5" xfId="879" xr:uid="{00000000-0005-0000-0000-0000C9010000}"/>
    <cellStyle name="Обычный 6 2 5 2 4" xfId="366" xr:uid="{00000000-0005-0000-0000-0000CA010000}"/>
    <cellStyle name="Обычный 6 2 5 2 5" xfId="537" xr:uid="{00000000-0005-0000-0000-0000CB010000}"/>
    <cellStyle name="Обычный 6 2 5 2 6" xfId="704" xr:uid="{00000000-0005-0000-0000-0000CC010000}"/>
    <cellStyle name="Обычный 6 2 5 2 7" xfId="877" xr:uid="{00000000-0005-0000-0000-0000CD010000}"/>
    <cellStyle name="Обычный 6 2 5 3" xfId="197" xr:uid="{00000000-0005-0000-0000-0000CE010000}"/>
    <cellStyle name="Обычный 6 2 5 3 2" xfId="369" xr:uid="{00000000-0005-0000-0000-0000CF010000}"/>
    <cellStyle name="Обычный 6 2 5 3 3" xfId="540" xr:uid="{00000000-0005-0000-0000-0000D0010000}"/>
    <cellStyle name="Обычный 6 2 5 3 4" xfId="707" xr:uid="{00000000-0005-0000-0000-0000D1010000}"/>
    <cellStyle name="Обычный 6 2 5 3 5" xfId="880" xr:uid="{00000000-0005-0000-0000-0000D2010000}"/>
    <cellStyle name="Обычный 6 2 5 4" xfId="198" xr:uid="{00000000-0005-0000-0000-0000D3010000}"/>
    <cellStyle name="Обычный 6 2 5 4 2" xfId="370" xr:uid="{00000000-0005-0000-0000-0000D4010000}"/>
    <cellStyle name="Обычный 6 2 5 4 3" xfId="541" xr:uid="{00000000-0005-0000-0000-0000D5010000}"/>
    <cellStyle name="Обычный 6 2 5 4 4" xfId="708" xr:uid="{00000000-0005-0000-0000-0000D6010000}"/>
    <cellStyle name="Обычный 6 2 5 4 5" xfId="881" xr:uid="{00000000-0005-0000-0000-0000D7010000}"/>
    <cellStyle name="Обычный 6 2 5 5" xfId="294" xr:uid="{00000000-0005-0000-0000-0000D8010000}"/>
    <cellStyle name="Обычный 6 2 5 6" xfId="465" xr:uid="{00000000-0005-0000-0000-0000D9010000}"/>
    <cellStyle name="Обычный 6 2 5 7" xfId="703" xr:uid="{00000000-0005-0000-0000-0000DA010000}"/>
    <cellStyle name="Обычный 6 2 5 8" xfId="876" xr:uid="{00000000-0005-0000-0000-0000DB010000}"/>
    <cellStyle name="Обычный 6 2 6" xfId="199" xr:uid="{00000000-0005-0000-0000-0000DC010000}"/>
    <cellStyle name="Обычный 6 2 6 2" xfId="200" xr:uid="{00000000-0005-0000-0000-0000DD010000}"/>
    <cellStyle name="Обычный 6 2 6 2 2" xfId="372" xr:uid="{00000000-0005-0000-0000-0000DE010000}"/>
    <cellStyle name="Обычный 6 2 6 2 3" xfId="543" xr:uid="{00000000-0005-0000-0000-0000DF010000}"/>
    <cellStyle name="Обычный 6 2 6 2 4" xfId="710" xr:uid="{00000000-0005-0000-0000-0000E0010000}"/>
    <cellStyle name="Обычный 6 2 6 2 5" xfId="883" xr:uid="{00000000-0005-0000-0000-0000E1010000}"/>
    <cellStyle name="Обычный 6 2 6 3" xfId="201" xr:uid="{00000000-0005-0000-0000-0000E2010000}"/>
    <cellStyle name="Обычный 6 2 6 3 2" xfId="373" xr:uid="{00000000-0005-0000-0000-0000E3010000}"/>
    <cellStyle name="Обычный 6 2 6 3 3" xfId="544" xr:uid="{00000000-0005-0000-0000-0000E4010000}"/>
    <cellStyle name="Обычный 6 2 6 3 4" xfId="711" xr:uid="{00000000-0005-0000-0000-0000E5010000}"/>
    <cellStyle name="Обычный 6 2 6 3 5" xfId="884" xr:uid="{00000000-0005-0000-0000-0000E6010000}"/>
    <cellStyle name="Обычный 6 2 6 4" xfId="371" xr:uid="{00000000-0005-0000-0000-0000E7010000}"/>
    <cellStyle name="Обычный 6 2 6 5" xfId="542" xr:uid="{00000000-0005-0000-0000-0000E8010000}"/>
    <cellStyle name="Обычный 6 2 6 6" xfId="709" xr:uid="{00000000-0005-0000-0000-0000E9010000}"/>
    <cellStyle name="Обычный 6 2 6 7" xfId="882" xr:uid="{00000000-0005-0000-0000-0000EA010000}"/>
    <cellStyle name="Обычный 6 2 7" xfId="202" xr:uid="{00000000-0005-0000-0000-0000EB010000}"/>
    <cellStyle name="Обычный 6 2 7 2" xfId="374" xr:uid="{00000000-0005-0000-0000-0000EC010000}"/>
    <cellStyle name="Обычный 6 2 7 3" xfId="545" xr:uid="{00000000-0005-0000-0000-0000ED010000}"/>
    <cellStyle name="Обычный 6 2 7 4" xfId="712" xr:uid="{00000000-0005-0000-0000-0000EE010000}"/>
    <cellStyle name="Обычный 6 2 7 5" xfId="885" xr:uid="{00000000-0005-0000-0000-0000EF010000}"/>
    <cellStyle name="Обычный 6 2 8" xfId="203" xr:uid="{00000000-0005-0000-0000-0000F0010000}"/>
    <cellStyle name="Обычный 6 2 8 2" xfId="375" xr:uid="{00000000-0005-0000-0000-0000F1010000}"/>
    <cellStyle name="Обычный 6 2 8 3" xfId="546" xr:uid="{00000000-0005-0000-0000-0000F2010000}"/>
    <cellStyle name="Обычный 6 2 8 4" xfId="713" xr:uid="{00000000-0005-0000-0000-0000F3010000}"/>
    <cellStyle name="Обычный 6 2 8 5" xfId="886" xr:uid="{00000000-0005-0000-0000-0000F4010000}"/>
    <cellStyle name="Обычный 6 2 9" xfId="204" xr:uid="{00000000-0005-0000-0000-0000F5010000}"/>
    <cellStyle name="Обычный 6 2 9 2" xfId="376" xr:uid="{00000000-0005-0000-0000-0000F6010000}"/>
    <cellStyle name="Обычный 6 2 9 3" xfId="547" xr:uid="{00000000-0005-0000-0000-0000F7010000}"/>
    <cellStyle name="Обычный 6 2 9 4" xfId="714" xr:uid="{00000000-0005-0000-0000-0000F8010000}"/>
    <cellStyle name="Обычный 6 2 9 5" xfId="887" xr:uid="{00000000-0005-0000-0000-0000F9010000}"/>
    <cellStyle name="Обычный 6 3" xfId="126" xr:uid="{00000000-0005-0000-0000-0000FA010000}"/>
    <cellStyle name="Обычный 6 3 2" xfId="205" xr:uid="{00000000-0005-0000-0000-0000FB010000}"/>
    <cellStyle name="Обычный 6 3 2 2" xfId="206" xr:uid="{00000000-0005-0000-0000-0000FC010000}"/>
    <cellStyle name="Обычный 6 3 2 2 2" xfId="378" xr:uid="{00000000-0005-0000-0000-0000FD010000}"/>
    <cellStyle name="Обычный 6 3 2 2 3" xfId="549" xr:uid="{00000000-0005-0000-0000-0000FE010000}"/>
    <cellStyle name="Обычный 6 3 2 2 4" xfId="717" xr:uid="{00000000-0005-0000-0000-0000FF010000}"/>
    <cellStyle name="Обычный 6 3 2 2 5" xfId="890" xr:uid="{00000000-0005-0000-0000-000000020000}"/>
    <cellStyle name="Обычный 6 3 2 3" xfId="207" xr:uid="{00000000-0005-0000-0000-000001020000}"/>
    <cellStyle name="Обычный 6 3 2 3 2" xfId="379" xr:uid="{00000000-0005-0000-0000-000002020000}"/>
    <cellStyle name="Обычный 6 3 2 3 3" xfId="550" xr:uid="{00000000-0005-0000-0000-000003020000}"/>
    <cellStyle name="Обычный 6 3 2 3 4" xfId="718" xr:uid="{00000000-0005-0000-0000-000004020000}"/>
    <cellStyle name="Обычный 6 3 2 3 5" xfId="891" xr:uid="{00000000-0005-0000-0000-000005020000}"/>
    <cellStyle name="Обычный 6 3 2 4" xfId="377" xr:uid="{00000000-0005-0000-0000-000006020000}"/>
    <cellStyle name="Обычный 6 3 2 5" xfId="548" xr:uid="{00000000-0005-0000-0000-000007020000}"/>
    <cellStyle name="Обычный 6 3 2 6" xfId="716" xr:uid="{00000000-0005-0000-0000-000008020000}"/>
    <cellStyle name="Обычный 6 3 2 7" xfId="889" xr:uid="{00000000-0005-0000-0000-000009020000}"/>
    <cellStyle name="Обычный 6 3 3" xfId="208" xr:uid="{00000000-0005-0000-0000-00000A020000}"/>
    <cellStyle name="Обычный 6 3 3 2" xfId="380" xr:uid="{00000000-0005-0000-0000-00000B020000}"/>
    <cellStyle name="Обычный 6 3 3 3" xfId="551" xr:uid="{00000000-0005-0000-0000-00000C020000}"/>
    <cellStyle name="Обычный 6 3 3 4" xfId="719" xr:uid="{00000000-0005-0000-0000-00000D020000}"/>
    <cellStyle name="Обычный 6 3 3 5" xfId="892" xr:uid="{00000000-0005-0000-0000-00000E020000}"/>
    <cellStyle name="Обычный 6 3 4" xfId="209" xr:uid="{00000000-0005-0000-0000-00000F020000}"/>
    <cellStyle name="Обычный 6 3 4 2" xfId="381" xr:uid="{00000000-0005-0000-0000-000010020000}"/>
    <cellStyle name="Обычный 6 3 4 3" xfId="552" xr:uid="{00000000-0005-0000-0000-000011020000}"/>
    <cellStyle name="Обычный 6 3 4 4" xfId="720" xr:uid="{00000000-0005-0000-0000-000012020000}"/>
    <cellStyle name="Обычный 6 3 4 5" xfId="893" xr:uid="{00000000-0005-0000-0000-000013020000}"/>
    <cellStyle name="Обычный 6 3 5" xfId="298" xr:uid="{00000000-0005-0000-0000-000014020000}"/>
    <cellStyle name="Обычный 6 3 6" xfId="469" xr:uid="{00000000-0005-0000-0000-000015020000}"/>
    <cellStyle name="Обычный 6 3 7" xfId="715" xr:uid="{00000000-0005-0000-0000-000016020000}"/>
    <cellStyle name="Обычный 6 3 8" xfId="888" xr:uid="{00000000-0005-0000-0000-000017020000}"/>
    <cellStyle name="Обычный 6 4" xfId="119" xr:uid="{00000000-0005-0000-0000-000018020000}"/>
    <cellStyle name="Обычный 6 4 2" xfId="210" xr:uid="{00000000-0005-0000-0000-000019020000}"/>
    <cellStyle name="Обычный 6 4 2 2" xfId="211" xr:uid="{00000000-0005-0000-0000-00001A020000}"/>
    <cellStyle name="Обычный 6 4 2 2 2" xfId="383" xr:uid="{00000000-0005-0000-0000-00001B020000}"/>
    <cellStyle name="Обычный 6 4 2 2 3" xfId="554" xr:uid="{00000000-0005-0000-0000-00001C020000}"/>
    <cellStyle name="Обычный 6 4 2 2 4" xfId="723" xr:uid="{00000000-0005-0000-0000-00001D020000}"/>
    <cellStyle name="Обычный 6 4 2 2 5" xfId="896" xr:uid="{00000000-0005-0000-0000-00001E020000}"/>
    <cellStyle name="Обычный 6 4 2 3" xfId="212" xr:uid="{00000000-0005-0000-0000-00001F020000}"/>
    <cellStyle name="Обычный 6 4 2 3 2" xfId="384" xr:uid="{00000000-0005-0000-0000-000020020000}"/>
    <cellStyle name="Обычный 6 4 2 3 3" xfId="555" xr:uid="{00000000-0005-0000-0000-000021020000}"/>
    <cellStyle name="Обычный 6 4 2 3 4" xfId="724" xr:uid="{00000000-0005-0000-0000-000022020000}"/>
    <cellStyle name="Обычный 6 4 2 3 5" xfId="897" xr:uid="{00000000-0005-0000-0000-000023020000}"/>
    <cellStyle name="Обычный 6 4 2 4" xfId="382" xr:uid="{00000000-0005-0000-0000-000024020000}"/>
    <cellStyle name="Обычный 6 4 2 5" xfId="553" xr:uid="{00000000-0005-0000-0000-000025020000}"/>
    <cellStyle name="Обычный 6 4 2 6" xfId="722" xr:uid="{00000000-0005-0000-0000-000026020000}"/>
    <cellStyle name="Обычный 6 4 2 7" xfId="895" xr:uid="{00000000-0005-0000-0000-000027020000}"/>
    <cellStyle name="Обычный 6 4 3" xfId="213" xr:uid="{00000000-0005-0000-0000-000028020000}"/>
    <cellStyle name="Обычный 6 4 3 2" xfId="385" xr:uid="{00000000-0005-0000-0000-000029020000}"/>
    <cellStyle name="Обычный 6 4 3 3" xfId="556" xr:uid="{00000000-0005-0000-0000-00002A020000}"/>
    <cellStyle name="Обычный 6 4 3 4" xfId="725" xr:uid="{00000000-0005-0000-0000-00002B020000}"/>
    <cellStyle name="Обычный 6 4 3 5" xfId="898" xr:uid="{00000000-0005-0000-0000-00002C020000}"/>
    <cellStyle name="Обычный 6 4 4" xfId="214" xr:uid="{00000000-0005-0000-0000-00002D020000}"/>
    <cellStyle name="Обычный 6 4 4 2" xfId="386" xr:uid="{00000000-0005-0000-0000-00002E020000}"/>
    <cellStyle name="Обычный 6 4 4 3" xfId="557" xr:uid="{00000000-0005-0000-0000-00002F020000}"/>
    <cellStyle name="Обычный 6 4 4 4" xfId="726" xr:uid="{00000000-0005-0000-0000-000030020000}"/>
    <cellStyle name="Обычный 6 4 4 5" xfId="899" xr:uid="{00000000-0005-0000-0000-000031020000}"/>
    <cellStyle name="Обычный 6 4 5" xfId="291" xr:uid="{00000000-0005-0000-0000-000032020000}"/>
    <cellStyle name="Обычный 6 4 6" xfId="462" xr:uid="{00000000-0005-0000-0000-000033020000}"/>
    <cellStyle name="Обычный 6 4 7" xfId="721" xr:uid="{00000000-0005-0000-0000-000034020000}"/>
    <cellStyle name="Обычный 6 4 8" xfId="894" xr:uid="{00000000-0005-0000-0000-000035020000}"/>
    <cellStyle name="Обычный 6 5" xfId="215" xr:uid="{00000000-0005-0000-0000-000036020000}"/>
    <cellStyle name="Обычный 6 5 2" xfId="216" xr:uid="{00000000-0005-0000-0000-000037020000}"/>
    <cellStyle name="Обычный 6 5 2 2" xfId="388" xr:uid="{00000000-0005-0000-0000-000038020000}"/>
    <cellStyle name="Обычный 6 5 2 3" xfId="559" xr:uid="{00000000-0005-0000-0000-000039020000}"/>
    <cellStyle name="Обычный 6 5 2 4" xfId="728" xr:uid="{00000000-0005-0000-0000-00003A020000}"/>
    <cellStyle name="Обычный 6 5 2 5" xfId="901" xr:uid="{00000000-0005-0000-0000-00003B020000}"/>
    <cellStyle name="Обычный 6 5 3" xfId="217" xr:uid="{00000000-0005-0000-0000-00003C020000}"/>
    <cellStyle name="Обычный 6 5 3 2" xfId="389" xr:uid="{00000000-0005-0000-0000-00003D020000}"/>
    <cellStyle name="Обычный 6 5 3 3" xfId="560" xr:uid="{00000000-0005-0000-0000-00003E020000}"/>
    <cellStyle name="Обычный 6 5 3 4" xfId="729" xr:uid="{00000000-0005-0000-0000-00003F020000}"/>
    <cellStyle name="Обычный 6 5 3 5" xfId="902" xr:uid="{00000000-0005-0000-0000-000040020000}"/>
    <cellStyle name="Обычный 6 5 4" xfId="387" xr:uid="{00000000-0005-0000-0000-000041020000}"/>
    <cellStyle name="Обычный 6 5 5" xfId="558" xr:uid="{00000000-0005-0000-0000-000042020000}"/>
    <cellStyle name="Обычный 6 5 6" xfId="727" xr:uid="{00000000-0005-0000-0000-000043020000}"/>
    <cellStyle name="Обычный 6 5 7" xfId="900" xr:uid="{00000000-0005-0000-0000-000044020000}"/>
    <cellStyle name="Обычный 6 6" xfId="218" xr:uid="{00000000-0005-0000-0000-000045020000}"/>
    <cellStyle name="Обычный 6 6 2" xfId="390" xr:uid="{00000000-0005-0000-0000-000046020000}"/>
    <cellStyle name="Обычный 6 6 3" xfId="561" xr:uid="{00000000-0005-0000-0000-000047020000}"/>
    <cellStyle name="Обычный 6 6 4" xfId="730" xr:uid="{00000000-0005-0000-0000-000048020000}"/>
    <cellStyle name="Обычный 6 6 5" xfId="903" xr:uid="{00000000-0005-0000-0000-000049020000}"/>
    <cellStyle name="Обычный 6 7" xfId="219" xr:uid="{00000000-0005-0000-0000-00004A020000}"/>
    <cellStyle name="Обычный 6 7 2" xfId="391" xr:uid="{00000000-0005-0000-0000-00004B020000}"/>
    <cellStyle name="Обычный 6 7 3" xfId="562" xr:uid="{00000000-0005-0000-0000-00004C020000}"/>
    <cellStyle name="Обычный 6 7 4" xfId="731" xr:uid="{00000000-0005-0000-0000-00004D020000}"/>
    <cellStyle name="Обычный 6 7 5" xfId="904" xr:uid="{00000000-0005-0000-0000-00004E020000}"/>
    <cellStyle name="Обычный 6 8" xfId="220" xr:uid="{00000000-0005-0000-0000-00004F020000}"/>
    <cellStyle name="Обычный 6 8 2" xfId="392" xr:uid="{00000000-0005-0000-0000-000050020000}"/>
    <cellStyle name="Обычный 6 8 3" xfId="563" xr:uid="{00000000-0005-0000-0000-000051020000}"/>
    <cellStyle name="Обычный 6 8 4" xfId="732" xr:uid="{00000000-0005-0000-0000-000052020000}"/>
    <cellStyle name="Обычный 6 8 5" xfId="905" xr:uid="{00000000-0005-0000-0000-000053020000}"/>
    <cellStyle name="Обычный 6 9" xfId="108" xr:uid="{00000000-0005-0000-0000-000054020000}"/>
    <cellStyle name="Обычный 7" xfId="55" xr:uid="{00000000-0005-0000-0000-000055020000}"/>
    <cellStyle name="Обычный 7 2" xfId="59" xr:uid="{00000000-0005-0000-0000-000056020000}"/>
    <cellStyle name="Обычный 7 2 10" xfId="457" xr:uid="{00000000-0005-0000-0000-000057020000}"/>
    <cellStyle name="Обычный 7 2 11" xfId="733" xr:uid="{00000000-0005-0000-0000-000058020000}"/>
    <cellStyle name="Обычный 7 2 12" xfId="906" xr:uid="{00000000-0005-0000-0000-000059020000}"/>
    <cellStyle name="Обычный 7 2 2" xfId="131" xr:uid="{00000000-0005-0000-0000-00005A020000}"/>
    <cellStyle name="Обычный 7 2 2 2" xfId="221" xr:uid="{00000000-0005-0000-0000-00005B020000}"/>
    <cellStyle name="Обычный 7 2 2 2 2" xfId="222" xr:uid="{00000000-0005-0000-0000-00005C020000}"/>
    <cellStyle name="Обычный 7 2 2 2 2 2" xfId="394" xr:uid="{00000000-0005-0000-0000-00005D020000}"/>
    <cellStyle name="Обычный 7 2 2 2 2 3" xfId="565" xr:uid="{00000000-0005-0000-0000-00005E020000}"/>
    <cellStyle name="Обычный 7 2 2 2 2 4" xfId="736" xr:uid="{00000000-0005-0000-0000-00005F020000}"/>
    <cellStyle name="Обычный 7 2 2 2 2 5" xfId="909" xr:uid="{00000000-0005-0000-0000-000060020000}"/>
    <cellStyle name="Обычный 7 2 2 2 3" xfId="223" xr:uid="{00000000-0005-0000-0000-000061020000}"/>
    <cellStyle name="Обычный 7 2 2 2 3 2" xfId="395" xr:uid="{00000000-0005-0000-0000-000062020000}"/>
    <cellStyle name="Обычный 7 2 2 2 3 3" xfId="566" xr:uid="{00000000-0005-0000-0000-000063020000}"/>
    <cellStyle name="Обычный 7 2 2 2 3 4" xfId="737" xr:uid="{00000000-0005-0000-0000-000064020000}"/>
    <cellStyle name="Обычный 7 2 2 2 3 5" xfId="910" xr:uid="{00000000-0005-0000-0000-000065020000}"/>
    <cellStyle name="Обычный 7 2 2 2 4" xfId="393" xr:uid="{00000000-0005-0000-0000-000066020000}"/>
    <cellStyle name="Обычный 7 2 2 2 5" xfId="564" xr:uid="{00000000-0005-0000-0000-000067020000}"/>
    <cellStyle name="Обычный 7 2 2 2 6" xfId="735" xr:uid="{00000000-0005-0000-0000-000068020000}"/>
    <cellStyle name="Обычный 7 2 2 2 7" xfId="908" xr:uid="{00000000-0005-0000-0000-000069020000}"/>
    <cellStyle name="Обычный 7 2 2 3" xfId="224" xr:uid="{00000000-0005-0000-0000-00006A020000}"/>
    <cellStyle name="Обычный 7 2 2 3 2" xfId="396" xr:uid="{00000000-0005-0000-0000-00006B020000}"/>
    <cellStyle name="Обычный 7 2 2 3 3" xfId="567" xr:uid="{00000000-0005-0000-0000-00006C020000}"/>
    <cellStyle name="Обычный 7 2 2 3 4" xfId="738" xr:uid="{00000000-0005-0000-0000-00006D020000}"/>
    <cellStyle name="Обычный 7 2 2 3 5" xfId="911" xr:uid="{00000000-0005-0000-0000-00006E020000}"/>
    <cellStyle name="Обычный 7 2 2 4" xfId="225" xr:uid="{00000000-0005-0000-0000-00006F020000}"/>
    <cellStyle name="Обычный 7 2 2 4 2" xfId="397" xr:uid="{00000000-0005-0000-0000-000070020000}"/>
    <cellStyle name="Обычный 7 2 2 4 3" xfId="568" xr:uid="{00000000-0005-0000-0000-000071020000}"/>
    <cellStyle name="Обычный 7 2 2 4 4" xfId="739" xr:uid="{00000000-0005-0000-0000-000072020000}"/>
    <cellStyle name="Обычный 7 2 2 4 5" xfId="912" xr:uid="{00000000-0005-0000-0000-000073020000}"/>
    <cellStyle name="Обычный 7 2 2 5" xfId="303" xr:uid="{00000000-0005-0000-0000-000074020000}"/>
    <cellStyle name="Обычный 7 2 2 6" xfId="474" xr:uid="{00000000-0005-0000-0000-000075020000}"/>
    <cellStyle name="Обычный 7 2 2 7" xfId="734" xr:uid="{00000000-0005-0000-0000-000076020000}"/>
    <cellStyle name="Обычный 7 2 2 8" xfId="907" xr:uid="{00000000-0005-0000-0000-000077020000}"/>
    <cellStyle name="Обычный 7 2 3" xfId="124" xr:uid="{00000000-0005-0000-0000-000078020000}"/>
    <cellStyle name="Обычный 7 2 3 2" xfId="226" xr:uid="{00000000-0005-0000-0000-000079020000}"/>
    <cellStyle name="Обычный 7 2 3 2 2" xfId="227" xr:uid="{00000000-0005-0000-0000-00007A020000}"/>
    <cellStyle name="Обычный 7 2 3 2 2 2" xfId="399" xr:uid="{00000000-0005-0000-0000-00007B020000}"/>
    <cellStyle name="Обычный 7 2 3 2 2 3" xfId="570" xr:uid="{00000000-0005-0000-0000-00007C020000}"/>
    <cellStyle name="Обычный 7 2 3 2 2 4" xfId="742" xr:uid="{00000000-0005-0000-0000-00007D020000}"/>
    <cellStyle name="Обычный 7 2 3 2 2 5" xfId="915" xr:uid="{00000000-0005-0000-0000-00007E020000}"/>
    <cellStyle name="Обычный 7 2 3 2 3" xfId="228" xr:uid="{00000000-0005-0000-0000-00007F020000}"/>
    <cellStyle name="Обычный 7 2 3 2 3 2" xfId="400" xr:uid="{00000000-0005-0000-0000-000080020000}"/>
    <cellStyle name="Обычный 7 2 3 2 3 3" xfId="571" xr:uid="{00000000-0005-0000-0000-000081020000}"/>
    <cellStyle name="Обычный 7 2 3 2 3 4" xfId="743" xr:uid="{00000000-0005-0000-0000-000082020000}"/>
    <cellStyle name="Обычный 7 2 3 2 3 5" xfId="916" xr:uid="{00000000-0005-0000-0000-000083020000}"/>
    <cellStyle name="Обычный 7 2 3 2 4" xfId="398" xr:uid="{00000000-0005-0000-0000-000084020000}"/>
    <cellStyle name="Обычный 7 2 3 2 5" xfId="569" xr:uid="{00000000-0005-0000-0000-000085020000}"/>
    <cellStyle name="Обычный 7 2 3 2 6" xfId="741" xr:uid="{00000000-0005-0000-0000-000086020000}"/>
    <cellStyle name="Обычный 7 2 3 2 7" xfId="914" xr:uid="{00000000-0005-0000-0000-000087020000}"/>
    <cellStyle name="Обычный 7 2 3 3" xfId="229" xr:uid="{00000000-0005-0000-0000-000088020000}"/>
    <cellStyle name="Обычный 7 2 3 3 2" xfId="401" xr:uid="{00000000-0005-0000-0000-000089020000}"/>
    <cellStyle name="Обычный 7 2 3 3 3" xfId="572" xr:uid="{00000000-0005-0000-0000-00008A020000}"/>
    <cellStyle name="Обычный 7 2 3 3 4" xfId="744" xr:uid="{00000000-0005-0000-0000-00008B020000}"/>
    <cellStyle name="Обычный 7 2 3 3 5" xfId="917" xr:uid="{00000000-0005-0000-0000-00008C020000}"/>
    <cellStyle name="Обычный 7 2 3 4" xfId="230" xr:uid="{00000000-0005-0000-0000-00008D020000}"/>
    <cellStyle name="Обычный 7 2 3 4 2" xfId="402" xr:uid="{00000000-0005-0000-0000-00008E020000}"/>
    <cellStyle name="Обычный 7 2 3 4 3" xfId="573" xr:uid="{00000000-0005-0000-0000-00008F020000}"/>
    <cellStyle name="Обычный 7 2 3 4 4" xfId="745" xr:uid="{00000000-0005-0000-0000-000090020000}"/>
    <cellStyle name="Обычный 7 2 3 4 5" xfId="918" xr:uid="{00000000-0005-0000-0000-000091020000}"/>
    <cellStyle name="Обычный 7 2 3 5" xfId="296" xr:uid="{00000000-0005-0000-0000-000092020000}"/>
    <cellStyle name="Обычный 7 2 3 6" xfId="467" xr:uid="{00000000-0005-0000-0000-000093020000}"/>
    <cellStyle name="Обычный 7 2 3 7" xfId="740" xr:uid="{00000000-0005-0000-0000-000094020000}"/>
    <cellStyle name="Обычный 7 2 3 8" xfId="913" xr:uid="{00000000-0005-0000-0000-000095020000}"/>
    <cellStyle name="Обычный 7 2 4" xfId="231" xr:uid="{00000000-0005-0000-0000-000096020000}"/>
    <cellStyle name="Обычный 7 2 4 2" xfId="232" xr:uid="{00000000-0005-0000-0000-000097020000}"/>
    <cellStyle name="Обычный 7 2 4 2 2" xfId="404" xr:uid="{00000000-0005-0000-0000-000098020000}"/>
    <cellStyle name="Обычный 7 2 4 2 3" xfId="575" xr:uid="{00000000-0005-0000-0000-000099020000}"/>
    <cellStyle name="Обычный 7 2 4 2 4" xfId="747" xr:uid="{00000000-0005-0000-0000-00009A020000}"/>
    <cellStyle name="Обычный 7 2 4 2 5" xfId="920" xr:uid="{00000000-0005-0000-0000-00009B020000}"/>
    <cellStyle name="Обычный 7 2 4 3" xfId="233" xr:uid="{00000000-0005-0000-0000-00009C020000}"/>
    <cellStyle name="Обычный 7 2 4 3 2" xfId="405" xr:uid="{00000000-0005-0000-0000-00009D020000}"/>
    <cellStyle name="Обычный 7 2 4 3 3" xfId="576" xr:uid="{00000000-0005-0000-0000-00009E020000}"/>
    <cellStyle name="Обычный 7 2 4 3 4" xfId="748" xr:uid="{00000000-0005-0000-0000-00009F020000}"/>
    <cellStyle name="Обычный 7 2 4 3 5" xfId="921" xr:uid="{00000000-0005-0000-0000-0000A0020000}"/>
    <cellStyle name="Обычный 7 2 4 4" xfId="403" xr:uid="{00000000-0005-0000-0000-0000A1020000}"/>
    <cellStyle name="Обычный 7 2 4 5" xfId="574" xr:uid="{00000000-0005-0000-0000-0000A2020000}"/>
    <cellStyle name="Обычный 7 2 4 6" xfId="746" xr:uid="{00000000-0005-0000-0000-0000A3020000}"/>
    <cellStyle name="Обычный 7 2 4 7" xfId="919" xr:uid="{00000000-0005-0000-0000-0000A4020000}"/>
    <cellStyle name="Обычный 7 2 5" xfId="234" xr:uid="{00000000-0005-0000-0000-0000A5020000}"/>
    <cellStyle name="Обычный 7 2 5 2" xfId="406" xr:uid="{00000000-0005-0000-0000-0000A6020000}"/>
    <cellStyle name="Обычный 7 2 5 3" xfId="577" xr:uid="{00000000-0005-0000-0000-0000A7020000}"/>
    <cellStyle name="Обычный 7 2 5 4" xfId="749" xr:uid="{00000000-0005-0000-0000-0000A8020000}"/>
    <cellStyle name="Обычный 7 2 5 5" xfId="922" xr:uid="{00000000-0005-0000-0000-0000A9020000}"/>
    <cellStyle name="Обычный 7 2 6" xfId="235" xr:uid="{00000000-0005-0000-0000-0000AA020000}"/>
    <cellStyle name="Обычный 7 2 6 2" xfId="407" xr:uid="{00000000-0005-0000-0000-0000AB020000}"/>
    <cellStyle name="Обычный 7 2 6 3" xfId="578" xr:uid="{00000000-0005-0000-0000-0000AC020000}"/>
    <cellStyle name="Обычный 7 2 6 4" xfId="750" xr:uid="{00000000-0005-0000-0000-0000AD020000}"/>
    <cellStyle name="Обычный 7 2 6 5" xfId="923" xr:uid="{00000000-0005-0000-0000-0000AE020000}"/>
    <cellStyle name="Обычный 7 2 7" xfId="236" xr:uid="{00000000-0005-0000-0000-0000AF020000}"/>
    <cellStyle name="Обычный 7 2 7 2" xfId="408" xr:uid="{00000000-0005-0000-0000-0000B0020000}"/>
    <cellStyle name="Обычный 7 2 7 3" xfId="579" xr:uid="{00000000-0005-0000-0000-0000B1020000}"/>
    <cellStyle name="Обычный 7 2 7 4" xfId="751" xr:uid="{00000000-0005-0000-0000-0000B2020000}"/>
    <cellStyle name="Обычный 7 2 7 5" xfId="924" xr:uid="{00000000-0005-0000-0000-0000B3020000}"/>
    <cellStyle name="Обычный 7 2 8" xfId="113" xr:uid="{00000000-0005-0000-0000-0000B4020000}"/>
    <cellStyle name="Обычный 7 2 9" xfId="286" xr:uid="{00000000-0005-0000-0000-0000B5020000}"/>
    <cellStyle name="Обычный 8" xfId="58" xr:uid="{00000000-0005-0000-0000-0000B6020000}"/>
    <cellStyle name="Обычный 9" xfId="115" xr:uid="{00000000-0005-0000-0000-0000B7020000}"/>
    <cellStyle name="Обычный 9 2" xfId="133" xr:uid="{00000000-0005-0000-0000-0000B8020000}"/>
    <cellStyle name="Обычный 9 2 2" xfId="237" xr:uid="{00000000-0005-0000-0000-0000B9020000}"/>
    <cellStyle name="Обычный 9 2 2 2" xfId="238" xr:uid="{00000000-0005-0000-0000-0000BA020000}"/>
    <cellStyle name="Обычный 9 2 2 2 2" xfId="410" xr:uid="{00000000-0005-0000-0000-0000BB020000}"/>
    <cellStyle name="Обычный 9 2 2 2 3" xfId="581" xr:uid="{00000000-0005-0000-0000-0000BC020000}"/>
    <cellStyle name="Обычный 9 2 2 2 4" xfId="755" xr:uid="{00000000-0005-0000-0000-0000BD020000}"/>
    <cellStyle name="Обычный 9 2 2 2 5" xfId="928" xr:uid="{00000000-0005-0000-0000-0000BE020000}"/>
    <cellStyle name="Обычный 9 2 2 3" xfId="239" xr:uid="{00000000-0005-0000-0000-0000BF020000}"/>
    <cellStyle name="Обычный 9 2 2 3 2" xfId="411" xr:uid="{00000000-0005-0000-0000-0000C0020000}"/>
    <cellStyle name="Обычный 9 2 2 3 3" xfId="582" xr:uid="{00000000-0005-0000-0000-0000C1020000}"/>
    <cellStyle name="Обычный 9 2 2 3 4" xfId="756" xr:uid="{00000000-0005-0000-0000-0000C2020000}"/>
    <cellStyle name="Обычный 9 2 2 3 5" xfId="929" xr:uid="{00000000-0005-0000-0000-0000C3020000}"/>
    <cellStyle name="Обычный 9 2 2 4" xfId="240" xr:uid="{00000000-0005-0000-0000-0000C4020000}"/>
    <cellStyle name="Обычный 9 2 2 4 2" xfId="412" xr:uid="{00000000-0005-0000-0000-0000C5020000}"/>
    <cellStyle name="Обычный 9 2 2 4 3" xfId="583" xr:uid="{00000000-0005-0000-0000-0000C6020000}"/>
    <cellStyle name="Обычный 9 2 2 4 4" xfId="757" xr:uid="{00000000-0005-0000-0000-0000C7020000}"/>
    <cellStyle name="Обычный 9 2 2 4 5" xfId="930" xr:uid="{00000000-0005-0000-0000-0000C8020000}"/>
    <cellStyle name="Обычный 9 2 2 5" xfId="409" xr:uid="{00000000-0005-0000-0000-0000C9020000}"/>
    <cellStyle name="Обычный 9 2 2 6" xfId="580" xr:uid="{00000000-0005-0000-0000-0000CA020000}"/>
    <cellStyle name="Обычный 9 2 2 7" xfId="754" xr:uid="{00000000-0005-0000-0000-0000CB020000}"/>
    <cellStyle name="Обычный 9 2 2 8" xfId="927" xr:uid="{00000000-0005-0000-0000-0000CC020000}"/>
    <cellStyle name="Обычный 9 2 3" xfId="241" xr:uid="{00000000-0005-0000-0000-0000CD020000}"/>
    <cellStyle name="Обычный 9 2 3 2" xfId="413" xr:uid="{00000000-0005-0000-0000-0000CE020000}"/>
    <cellStyle name="Обычный 9 2 3 3" xfId="584" xr:uid="{00000000-0005-0000-0000-0000CF020000}"/>
    <cellStyle name="Обычный 9 2 3 4" xfId="758" xr:uid="{00000000-0005-0000-0000-0000D0020000}"/>
    <cellStyle name="Обычный 9 2 3 5" xfId="931" xr:uid="{00000000-0005-0000-0000-0000D1020000}"/>
    <cellStyle name="Обычный 9 2 4" xfId="242" xr:uid="{00000000-0005-0000-0000-0000D2020000}"/>
    <cellStyle name="Обычный 9 2 4 2" xfId="414" xr:uid="{00000000-0005-0000-0000-0000D3020000}"/>
    <cellStyle name="Обычный 9 2 4 3" xfId="585" xr:uid="{00000000-0005-0000-0000-0000D4020000}"/>
    <cellStyle name="Обычный 9 2 4 4" xfId="759" xr:uid="{00000000-0005-0000-0000-0000D5020000}"/>
    <cellStyle name="Обычный 9 2 4 5" xfId="932" xr:uid="{00000000-0005-0000-0000-0000D6020000}"/>
    <cellStyle name="Обычный 9 2 5" xfId="305" xr:uid="{00000000-0005-0000-0000-0000D7020000}"/>
    <cellStyle name="Обычный 9 2 6" xfId="476" xr:uid="{00000000-0005-0000-0000-0000D8020000}"/>
    <cellStyle name="Обычный 9 2 7" xfId="753" xr:uid="{00000000-0005-0000-0000-0000D9020000}"/>
    <cellStyle name="Обычный 9 2 8" xfId="926" xr:uid="{00000000-0005-0000-0000-0000DA020000}"/>
    <cellStyle name="Обычный 9 3" xfId="138" xr:uid="{00000000-0005-0000-0000-0000DB020000}"/>
    <cellStyle name="Обычный 9 3 2" xfId="243" xr:uid="{00000000-0005-0000-0000-0000DC020000}"/>
    <cellStyle name="Обычный 9 3 2 2" xfId="415" xr:uid="{00000000-0005-0000-0000-0000DD020000}"/>
    <cellStyle name="Обычный 9 3 2 3" xfId="586" xr:uid="{00000000-0005-0000-0000-0000DE020000}"/>
    <cellStyle name="Обычный 9 3 2 4" xfId="761" xr:uid="{00000000-0005-0000-0000-0000DF020000}"/>
    <cellStyle name="Обычный 9 3 2 5" xfId="934" xr:uid="{00000000-0005-0000-0000-0000E0020000}"/>
    <cellStyle name="Обычный 9 3 3" xfId="244" xr:uid="{00000000-0005-0000-0000-0000E1020000}"/>
    <cellStyle name="Обычный 9 3 3 2" xfId="416" xr:uid="{00000000-0005-0000-0000-0000E2020000}"/>
    <cellStyle name="Обычный 9 3 3 3" xfId="587" xr:uid="{00000000-0005-0000-0000-0000E3020000}"/>
    <cellStyle name="Обычный 9 3 3 4" xfId="762" xr:uid="{00000000-0005-0000-0000-0000E4020000}"/>
    <cellStyle name="Обычный 9 3 3 5" xfId="935" xr:uid="{00000000-0005-0000-0000-0000E5020000}"/>
    <cellStyle name="Обычный 9 3 4" xfId="245" xr:uid="{00000000-0005-0000-0000-0000E6020000}"/>
    <cellStyle name="Обычный 9 3 4 2" xfId="417" xr:uid="{00000000-0005-0000-0000-0000E7020000}"/>
    <cellStyle name="Обычный 9 3 4 3" xfId="588" xr:uid="{00000000-0005-0000-0000-0000E8020000}"/>
    <cellStyle name="Обычный 9 3 4 4" xfId="763" xr:uid="{00000000-0005-0000-0000-0000E9020000}"/>
    <cellStyle name="Обычный 9 3 4 5" xfId="936" xr:uid="{00000000-0005-0000-0000-0000EA020000}"/>
    <cellStyle name="Обычный 9 3 5" xfId="310" xr:uid="{00000000-0005-0000-0000-0000EB020000}"/>
    <cellStyle name="Обычный 9 3 6" xfId="481" xr:uid="{00000000-0005-0000-0000-0000EC020000}"/>
    <cellStyle name="Обычный 9 3 7" xfId="760" xr:uid="{00000000-0005-0000-0000-0000ED020000}"/>
    <cellStyle name="Обычный 9 3 8" xfId="933" xr:uid="{00000000-0005-0000-0000-0000EE020000}"/>
    <cellStyle name="Обычный 9 4" xfId="246" xr:uid="{00000000-0005-0000-0000-0000EF020000}"/>
    <cellStyle name="Обычный 9 4 2" xfId="418" xr:uid="{00000000-0005-0000-0000-0000F0020000}"/>
    <cellStyle name="Обычный 9 4 3" xfId="589" xr:uid="{00000000-0005-0000-0000-0000F1020000}"/>
    <cellStyle name="Обычный 9 4 4" xfId="764" xr:uid="{00000000-0005-0000-0000-0000F2020000}"/>
    <cellStyle name="Обычный 9 4 5" xfId="937" xr:uid="{00000000-0005-0000-0000-0000F3020000}"/>
    <cellStyle name="Обычный 9 5" xfId="247" xr:uid="{00000000-0005-0000-0000-0000F4020000}"/>
    <cellStyle name="Обычный 9 5 2" xfId="419" xr:uid="{00000000-0005-0000-0000-0000F5020000}"/>
    <cellStyle name="Обычный 9 5 3" xfId="590" xr:uid="{00000000-0005-0000-0000-0000F6020000}"/>
    <cellStyle name="Обычный 9 5 4" xfId="765" xr:uid="{00000000-0005-0000-0000-0000F7020000}"/>
    <cellStyle name="Обычный 9 5 5" xfId="938" xr:uid="{00000000-0005-0000-0000-0000F8020000}"/>
    <cellStyle name="Обычный 9 6" xfId="288" xr:uid="{00000000-0005-0000-0000-0000F9020000}"/>
    <cellStyle name="Обычный 9 7" xfId="459" xr:uid="{00000000-0005-0000-0000-0000FA020000}"/>
    <cellStyle name="Обычный 9 8" xfId="752" xr:uid="{00000000-0005-0000-0000-0000FB020000}"/>
    <cellStyle name="Обычный 9 9" xfId="925" xr:uid="{00000000-0005-0000-0000-0000FC020000}"/>
    <cellStyle name="Обычный_Формат МЭ  - (кор  08 09 2010) 2" xfId="623" xr:uid="{00000000-0005-0000-0000-0000FD020000}"/>
    <cellStyle name="Обычный_Форматы по компаниям_last" xfId="46" xr:uid="{00000000-0005-0000-0000-0000FE020000}"/>
    <cellStyle name="Обычный_Форматы по компаниям_last 2" xfId="107" xr:uid="{00000000-0005-0000-0000-0000FF020000}"/>
    <cellStyle name="Плохой" xfId="38" builtinId="27" customBuiltin="1"/>
    <cellStyle name="Плохой 2" xfId="96" xr:uid="{00000000-0005-0000-0000-000001030000}"/>
    <cellStyle name="Пояснение" xfId="39" builtinId="53" customBuiltin="1"/>
    <cellStyle name="Пояснение 2" xfId="97" xr:uid="{00000000-0005-0000-0000-000003030000}"/>
    <cellStyle name="Примечание" xfId="40" builtinId="10" customBuiltin="1"/>
    <cellStyle name="Примечание 2" xfId="98" xr:uid="{00000000-0005-0000-0000-000005030000}"/>
    <cellStyle name="Процентный 2" xfId="104" xr:uid="{00000000-0005-0000-0000-000006030000}"/>
    <cellStyle name="Процентный 3" xfId="105" xr:uid="{00000000-0005-0000-0000-000007030000}"/>
    <cellStyle name="Связанная ячейка" xfId="41" builtinId="24" customBuiltin="1"/>
    <cellStyle name="Связанная ячейка 2" xfId="99" xr:uid="{00000000-0005-0000-0000-000009030000}"/>
    <cellStyle name="Стиль 1" xfId="106" xr:uid="{00000000-0005-0000-0000-00000A030000}"/>
    <cellStyle name="Текст предупреждения" xfId="42" builtinId="11" customBuiltin="1"/>
    <cellStyle name="Текст предупреждения 2" xfId="100" xr:uid="{00000000-0005-0000-0000-00000C030000}"/>
    <cellStyle name="Финансовый" xfId="624" builtinId="3"/>
    <cellStyle name="Финансовый 2" xfId="50" xr:uid="{00000000-0005-0000-0000-00000E030000}"/>
    <cellStyle name="Финансовый 2 10" xfId="453" xr:uid="{00000000-0005-0000-0000-00000F030000}"/>
    <cellStyle name="Финансовый 2 11" xfId="626" xr:uid="{00000000-0005-0000-0000-000010030000}"/>
    <cellStyle name="Финансовый 2 2" xfId="127" xr:uid="{00000000-0005-0000-0000-000011030000}"/>
    <cellStyle name="Финансовый 2 2 2" xfId="248" xr:uid="{00000000-0005-0000-0000-000012030000}"/>
    <cellStyle name="Финансовый 2 2 2 2" xfId="249" xr:uid="{00000000-0005-0000-0000-000013030000}"/>
    <cellStyle name="Финансовый 2 2 2 2 2" xfId="51" xr:uid="{00000000-0005-0000-0000-000014030000}"/>
    <cellStyle name="Финансовый 2 2 2 2 3" xfId="421" xr:uid="{00000000-0005-0000-0000-000015030000}"/>
    <cellStyle name="Финансовый 2 2 2 2 4" xfId="592" xr:uid="{00000000-0005-0000-0000-000016030000}"/>
    <cellStyle name="Финансовый 2 2 2 2 5" xfId="769" xr:uid="{00000000-0005-0000-0000-000017030000}"/>
    <cellStyle name="Финансовый 2 2 2 2 6" xfId="942" xr:uid="{00000000-0005-0000-0000-000018030000}"/>
    <cellStyle name="Финансовый 2 2 2 3" xfId="250" xr:uid="{00000000-0005-0000-0000-000019030000}"/>
    <cellStyle name="Финансовый 2 2 2 3 2" xfId="422" xr:uid="{00000000-0005-0000-0000-00001A030000}"/>
    <cellStyle name="Финансовый 2 2 2 3 3" xfId="593" xr:uid="{00000000-0005-0000-0000-00001B030000}"/>
    <cellStyle name="Финансовый 2 2 2 3 4" xfId="770" xr:uid="{00000000-0005-0000-0000-00001C030000}"/>
    <cellStyle name="Финансовый 2 2 2 3 5" xfId="943" xr:uid="{00000000-0005-0000-0000-00001D030000}"/>
    <cellStyle name="Финансовый 2 2 2 4" xfId="420" xr:uid="{00000000-0005-0000-0000-00001E030000}"/>
    <cellStyle name="Финансовый 2 2 2 5" xfId="591" xr:uid="{00000000-0005-0000-0000-00001F030000}"/>
    <cellStyle name="Финансовый 2 2 2 6" xfId="768" xr:uid="{00000000-0005-0000-0000-000020030000}"/>
    <cellStyle name="Финансовый 2 2 2 7" xfId="941" xr:uid="{00000000-0005-0000-0000-000021030000}"/>
    <cellStyle name="Финансовый 2 2 3" xfId="251" xr:uid="{00000000-0005-0000-0000-000022030000}"/>
    <cellStyle name="Финансовый 2 2 3 2" xfId="423" xr:uid="{00000000-0005-0000-0000-000023030000}"/>
    <cellStyle name="Финансовый 2 2 3 3" xfId="594" xr:uid="{00000000-0005-0000-0000-000024030000}"/>
    <cellStyle name="Финансовый 2 2 3 4" xfId="771" xr:uid="{00000000-0005-0000-0000-000025030000}"/>
    <cellStyle name="Финансовый 2 2 3 5" xfId="944" xr:uid="{00000000-0005-0000-0000-000026030000}"/>
    <cellStyle name="Финансовый 2 2 4" xfId="252" xr:uid="{00000000-0005-0000-0000-000027030000}"/>
    <cellStyle name="Финансовый 2 2 4 2" xfId="424" xr:uid="{00000000-0005-0000-0000-000028030000}"/>
    <cellStyle name="Финансовый 2 2 4 3" xfId="595" xr:uid="{00000000-0005-0000-0000-000029030000}"/>
    <cellStyle name="Финансовый 2 2 4 4" xfId="772" xr:uid="{00000000-0005-0000-0000-00002A030000}"/>
    <cellStyle name="Финансовый 2 2 4 5" xfId="945" xr:uid="{00000000-0005-0000-0000-00002B030000}"/>
    <cellStyle name="Финансовый 2 2 5" xfId="299" xr:uid="{00000000-0005-0000-0000-00002C030000}"/>
    <cellStyle name="Финансовый 2 2 6" xfId="470" xr:uid="{00000000-0005-0000-0000-00002D030000}"/>
    <cellStyle name="Финансовый 2 2 7" xfId="767" xr:uid="{00000000-0005-0000-0000-00002E030000}"/>
    <cellStyle name="Финансовый 2 2 8" xfId="940" xr:uid="{00000000-0005-0000-0000-00002F030000}"/>
    <cellStyle name="Финансовый 2 3" xfId="120" xr:uid="{00000000-0005-0000-0000-000030030000}"/>
    <cellStyle name="Финансовый 2 3 2" xfId="253" xr:uid="{00000000-0005-0000-0000-000031030000}"/>
    <cellStyle name="Финансовый 2 3 2 2" xfId="254" xr:uid="{00000000-0005-0000-0000-000032030000}"/>
    <cellStyle name="Финансовый 2 3 2 2 2" xfId="426" xr:uid="{00000000-0005-0000-0000-000033030000}"/>
    <cellStyle name="Финансовый 2 3 2 2 3" xfId="597" xr:uid="{00000000-0005-0000-0000-000034030000}"/>
    <cellStyle name="Финансовый 2 3 2 2 4" xfId="775" xr:uid="{00000000-0005-0000-0000-000035030000}"/>
    <cellStyle name="Финансовый 2 3 2 2 5" xfId="948" xr:uid="{00000000-0005-0000-0000-000036030000}"/>
    <cellStyle name="Финансовый 2 3 2 3" xfId="255" xr:uid="{00000000-0005-0000-0000-000037030000}"/>
    <cellStyle name="Финансовый 2 3 2 3 2" xfId="427" xr:uid="{00000000-0005-0000-0000-000038030000}"/>
    <cellStyle name="Финансовый 2 3 2 3 3" xfId="598" xr:uid="{00000000-0005-0000-0000-000039030000}"/>
    <cellStyle name="Финансовый 2 3 2 3 4" xfId="776" xr:uid="{00000000-0005-0000-0000-00003A030000}"/>
    <cellStyle name="Финансовый 2 3 2 3 5" xfId="949" xr:uid="{00000000-0005-0000-0000-00003B030000}"/>
    <cellStyle name="Финансовый 2 3 2 4" xfId="425" xr:uid="{00000000-0005-0000-0000-00003C030000}"/>
    <cellStyle name="Финансовый 2 3 2 5" xfId="596" xr:uid="{00000000-0005-0000-0000-00003D030000}"/>
    <cellStyle name="Финансовый 2 3 2 6" xfId="774" xr:uid="{00000000-0005-0000-0000-00003E030000}"/>
    <cellStyle name="Финансовый 2 3 2 7" xfId="947" xr:uid="{00000000-0005-0000-0000-00003F030000}"/>
    <cellStyle name="Финансовый 2 3 3" xfId="256" xr:uid="{00000000-0005-0000-0000-000040030000}"/>
    <cellStyle name="Финансовый 2 3 3 2" xfId="428" xr:uid="{00000000-0005-0000-0000-000041030000}"/>
    <cellStyle name="Финансовый 2 3 3 3" xfId="599" xr:uid="{00000000-0005-0000-0000-000042030000}"/>
    <cellStyle name="Финансовый 2 3 3 4" xfId="777" xr:uid="{00000000-0005-0000-0000-000043030000}"/>
    <cellStyle name="Финансовый 2 3 3 5" xfId="950" xr:uid="{00000000-0005-0000-0000-000044030000}"/>
    <cellStyle name="Финансовый 2 3 4" xfId="257" xr:uid="{00000000-0005-0000-0000-000045030000}"/>
    <cellStyle name="Финансовый 2 3 4 2" xfId="429" xr:uid="{00000000-0005-0000-0000-000046030000}"/>
    <cellStyle name="Финансовый 2 3 4 3" xfId="600" xr:uid="{00000000-0005-0000-0000-000047030000}"/>
    <cellStyle name="Финансовый 2 3 4 4" xfId="778" xr:uid="{00000000-0005-0000-0000-000048030000}"/>
    <cellStyle name="Финансовый 2 3 4 5" xfId="951" xr:uid="{00000000-0005-0000-0000-000049030000}"/>
    <cellStyle name="Финансовый 2 3 5" xfId="292" xr:uid="{00000000-0005-0000-0000-00004A030000}"/>
    <cellStyle name="Финансовый 2 3 6" xfId="463" xr:uid="{00000000-0005-0000-0000-00004B030000}"/>
    <cellStyle name="Финансовый 2 3 7" xfId="773" xr:uid="{00000000-0005-0000-0000-00004C030000}"/>
    <cellStyle name="Финансовый 2 3 8" xfId="946" xr:uid="{00000000-0005-0000-0000-00004D030000}"/>
    <cellStyle name="Финансовый 2 4" xfId="258" xr:uid="{00000000-0005-0000-0000-00004E030000}"/>
    <cellStyle name="Финансовый 2 4 2" xfId="259" xr:uid="{00000000-0005-0000-0000-00004F030000}"/>
    <cellStyle name="Финансовый 2 4 2 2" xfId="431" xr:uid="{00000000-0005-0000-0000-000050030000}"/>
    <cellStyle name="Финансовый 2 4 2 3" xfId="602" xr:uid="{00000000-0005-0000-0000-000051030000}"/>
    <cellStyle name="Финансовый 2 4 2 4" xfId="780" xr:uid="{00000000-0005-0000-0000-000052030000}"/>
    <cellStyle name="Финансовый 2 4 2 5" xfId="953" xr:uid="{00000000-0005-0000-0000-000053030000}"/>
    <cellStyle name="Финансовый 2 4 3" xfId="260" xr:uid="{00000000-0005-0000-0000-000054030000}"/>
    <cellStyle name="Финансовый 2 4 3 2" xfId="432" xr:uid="{00000000-0005-0000-0000-000055030000}"/>
    <cellStyle name="Финансовый 2 4 3 3" xfId="603" xr:uid="{00000000-0005-0000-0000-000056030000}"/>
    <cellStyle name="Финансовый 2 4 3 4" xfId="781" xr:uid="{00000000-0005-0000-0000-000057030000}"/>
    <cellStyle name="Финансовый 2 4 3 5" xfId="954" xr:uid="{00000000-0005-0000-0000-000058030000}"/>
    <cellStyle name="Финансовый 2 4 4" xfId="430" xr:uid="{00000000-0005-0000-0000-000059030000}"/>
    <cellStyle name="Финансовый 2 4 5" xfId="601" xr:uid="{00000000-0005-0000-0000-00005A030000}"/>
    <cellStyle name="Финансовый 2 4 6" xfId="779" xr:uid="{00000000-0005-0000-0000-00005B030000}"/>
    <cellStyle name="Финансовый 2 4 7" xfId="952" xr:uid="{00000000-0005-0000-0000-00005C030000}"/>
    <cellStyle name="Финансовый 2 5" xfId="261" xr:uid="{00000000-0005-0000-0000-00005D030000}"/>
    <cellStyle name="Финансовый 2 5 2" xfId="433" xr:uid="{00000000-0005-0000-0000-00005E030000}"/>
    <cellStyle name="Финансовый 2 5 3" xfId="604" xr:uid="{00000000-0005-0000-0000-00005F030000}"/>
    <cellStyle name="Финансовый 2 5 4" xfId="782" xr:uid="{00000000-0005-0000-0000-000060030000}"/>
    <cellStyle name="Финансовый 2 5 5" xfId="955" xr:uid="{00000000-0005-0000-0000-000061030000}"/>
    <cellStyle name="Финансовый 2 6" xfId="262" xr:uid="{00000000-0005-0000-0000-000062030000}"/>
    <cellStyle name="Финансовый 2 6 2" xfId="434" xr:uid="{00000000-0005-0000-0000-000063030000}"/>
    <cellStyle name="Финансовый 2 6 3" xfId="605" xr:uid="{00000000-0005-0000-0000-000064030000}"/>
    <cellStyle name="Финансовый 2 6 4" xfId="783" xr:uid="{00000000-0005-0000-0000-000065030000}"/>
    <cellStyle name="Финансовый 2 6 5" xfId="956" xr:uid="{00000000-0005-0000-0000-000066030000}"/>
    <cellStyle name="Финансовый 2 7" xfId="263" xr:uid="{00000000-0005-0000-0000-000067030000}"/>
    <cellStyle name="Финансовый 2 7 2" xfId="435" xr:uid="{00000000-0005-0000-0000-000068030000}"/>
    <cellStyle name="Финансовый 2 7 3" xfId="606" xr:uid="{00000000-0005-0000-0000-000069030000}"/>
    <cellStyle name="Финансовый 2 7 4" xfId="784" xr:uid="{00000000-0005-0000-0000-00006A030000}"/>
    <cellStyle name="Финансовый 2 7 5" xfId="957" xr:uid="{00000000-0005-0000-0000-00006B030000}"/>
    <cellStyle name="Финансовый 2 8" xfId="109" xr:uid="{00000000-0005-0000-0000-00006C030000}"/>
    <cellStyle name="Финансовый 2 8 2" xfId="766" xr:uid="{00000000-0005-0000-0000-00006D030000}"/>
    <cellStyle name="Финансовый 2 8 3" xfId="939" xr:uid="{00000000-0005-0000-0000-00006E030000}"/>
    <cellStyle name="Финансовый 2 9" xfId="282" xr:uid="{00000000-0005-0000-0000-00006F030000}"/>
    <cellStyle name="Финансовый 3" xfId="52" xr:uid="{00000000-0005-0000-0000-000070030000}"/>
    <cellStyle name="Финансовый 3 10" xfId="454" xr:uid="{00000000-0005-0000-0000-000071030000}"/>
    <cellStyle name="Финансовый 3 11" xfId="785" xr:uid="{00000000-0005-0000-0000-000072030000}"/>
    <cellStyle name="Финансовый 3 12" xfId="958" xr:uid="{00000000-0005-0000-0000-000073030000}"/>
    <cellStyle name="Финансовый 3 2" xfId="128" xr:uid="{00000000-0005-0000-0000-000074030000}"/>
    <cellStyle name="Финансовый 3 2 2" xfId="264" xr:uid="{00000000-0005-0000-0000-000075030000}"/>
    <cellStyle name="Финансовый 3 2 2 2" xfId="265" xr:uid="{00000000-0005-0000-0000-000076030000}"/>
    <cellStyle name="Финансовый 3 2 2 2 2" xfId="437" xr:uid="{00000000-0005-0000-0000-000077030000}"/>
    <cellStyle name="Финансовый 3 2 2 2 3" xfId="608" xr:uid="{00000000-0005-0000-0000-000078030000}"/>
    <cellStyle name="Финансовый 3 2 2 2 4" xfId="788" xr:uid="{00000000-0005-0000-0000-000079030000}"/>
    <cellStyle name="Финансовый 3 2 2 2 5" xfId="961" xr:uid="{00000000-0005-0000-0000-00007A030000}"/>
    <cellStyle name="Финансовый 3 2 2 3" xfId="266" xr:uid="{00000000-0005-0000-0000-00007B030000}"/>
    <cellStyle name="Финансовый 3 2 2 3 2" xfId="438" xr:uid="{00000000-0005-0000-0000-00007C030000}"/>
    <cellStyle name="Финансовый 3 2 2 3 3" xfId="609" xr:uid="{00000000-0005-0000-0000-00007D030000}"/>
    <cellStyle name="Финансовый 3 2 2 3 4" xfId="789" xr:uid="{00000000-0005-0000-0000-00007E030000}"/>
    <cellStyle name="Финансовый 3 2 2 3 5" xfId="962" xr:uid="{00000000-0005-0000-0000-00007F030000}"/>
    <cellStyle name="Финансовый 3 2 2 4" xfId="436" xr:uid="{00000000-0005-0000-0000-000080030000}"/>
    <cellStyle name="Финансовый 3 2 2 5" xfId="607" xr:uid="{00000000-0005-0000-0000-000081030000}"/>
    <cellStyle name="Финансовый 3 2 2 6" xfId="787" xr:uid="{00000000-0005-0000-0000-000082030000}"/>
    <cellStyle name="Финансовый 3 2 2 7" xfId="960" xr:uid="{00000000-0005-0000-0000-000083030000}"/>
    <cellStyle name="Финансовый 3 2 3" xfId="267" xr:uid="{00000000-0005-0000-0000-000084030000}"/>
    <cellStyle name="Финансовый 3 2 3 2" xfId="439" xr:uid="{00000000-0005-0000-0000-000085030000}"/>
    <cellStyle name="Финансовый 3 2 3 3" xfId="610" xr:uid="{00000000-0005-0000-0000-000086030000}"/>
    <cellStyle name="Финансовый 3 2 3 4" xfId="790" xr:uid="{00000000-0005-0000-0000-000087030000}"/>
    <cellStyle name="Финансовый 3 2 3 5" xfId="963" xr:uid="{00000000-0005-0000-0000-000088030000}"/>
    <cellStyle name="Финансовый 3 2 4" xfId="268" xr:uid="{00000000-0005-0000-0000-000089030000}"/>
    <cellStyle name="Финансовый 3 2 4 2" xfId="440" xr:uid="{00000000-0005-0000-0000-00008A030000}"/>
    <cellStyle name="Финансовый 3 2 4 3" xfId="611" xr:uid="{00000000-0005-0000-0000-00008B030000}"/>
    <cellStyle name="Финансовый 3 2 4 4" xfId="791" xr:uid="{00000000-0005-0000-0000-00008C030000}"/>
    <cellStyle name="Финансовый 3 2 4 5" xfId="964" xr:uid="{00000000-0005-0000-0000-00008D030000}"/>
    <cellStyle name="Финансовый 3 2 5" xfId="300" xr:uid="{00000000-0005-0000-0000-00008E030000}"/>
    <cellStyle name="Финансовый 3 2 6" xfId="471" xr:uid="{00000000-0005-0000-0000-00008F030000}"/>
    <cellStyle name="Финансовый 3 2 7" xfId="786" xr:uid="{00000000-0005-0000-0000-000090030000}"/>
    <cellStyle name="Финансовый 3 2 8" xfId="959" xr:uid="{00000000-0005-0000-0000-000091030000}"/>
    <cellStyle name="Финансовый 3 3" xfId="121" xr:uid="{00000000-0005-0000-0000-000092030000}"/>
    <cellStyle name="Финансовый 3 3 2" xfId="269" xr:uid="{00000000-0005-0000-0000-000093030000}"/>
    <cellStyle name="Финансовый 3 3 2 2" xfId="270" xr:uid="{00000000-0005-0000-0000-000094030000}"/>
    <cellStyle name="Финансовый 3 3 2 2 2" xfId="442" xr:uid="{00000000-0005-0000-0000-000095030000}"/>
    <cellStyle name="Финансовый 3 3 2 2 3" xfId="613" xr:uid="{00000000-0005-0000-0000-000096030000}"/>
    <cellStyle name="Финансовый 3 3 2 2 4" xfId="794" xr:uid="{00000000-0005-0000-0000-000097030000}"/>
    <cellStyle name="Финансовый 3 3 2 2 5" xfId="967" xr:uid="{00000000-0005-0000-0000-000098030000}"/>
    <cellStyle name="Финансовый 3 3 2 3" xfId="271" xr:uid="{00000000-0005-0000-0000-000099030000}"/>
    <cellStyle name="Финансовый 3 3 2 3 2" xfId="443" xr:uid="{00000000-0005-0000-0000-00009A030000}"/>
    <cellStyle name="Финансовый 3 3 2 3 3" xfId="614" xr:uid="{00000000-0005-0000-0000-00009B030000}"/>
    <cellStyle name="Финансовый 3 3 2 3 4" xfId="795" xr:uid="{00000000-0005-0000-0000-00009C030000}"/>
    <cellStyle name="Финансовый 3 3 2 3 5" xfId="968" xr:uid="{00000000-0005-0000-0000-00009D030000}"/>
    <cellStyle name="Финансовый 3 3 2 4" xfId="441" xr:uid="{00000000-0005-0000-0000-00009E030000}"/>
    <cellStyle name="Финансовый 3 3 2 5" xfId="612" xr:uid="{00000000-0005-0000-0000-00009F030000}"/>
    <cellStyle name="Финансовый 3 3 2 6" xfId="793" xr:uid="{00000000-0005-0000-0000-0000A0030000}"/>
    <cellStyle name="Финансовый 3 3 2 7" xfId="966" xr:uid="{00000000-0005-0000-0000-0000A1030000}"/>
    <cellStyle name="Финансовый 3 3 3" xfId="272" xr:uid="{00000000-0005-0000-0000-0000A2030000}"/>
    <cellStyle name="Финансовый 3 3 3 2" xfId="444" xr:uid="{00000000-0005-0000-0000-0000A3030000}"/>
    <cellStyle name="Финансовый 3 3 3 3" xfId="615" xr:uid="{00000000-0005-0000-0000-0000A4030000}"/>
    <cellStyle name="Финансовый 3 3 3 4" xfId="796" xr:uid="{00000000-0005-0000-0000-0000A5030000}"/>
    <cellStyle name="Финансовый 3 3 3 5" xfId="969" xr:uid="{00000000-0005-0000-0000-0000A6030000}"/>
    <cellStyle name="Финансовый 3 3 4" xfId="273" xr:uid="{00000000-0005-0000-0000-0000A7030000}"/>
    <cellStyle name="Финансовый 3 3 4 2" xfId="445" xr:uid="{00000000-0005-0000-0000-0000A8030000}"/>
    <cellStyle name="Финансовый 3 3 4 3" xfId="616" xr:uid="{00000000-0005-0000-0000-0000A9030000}"/>
    <cellStyle name="Финансовый 3 3 4 4" xfId="797" xr:uid="{00000000-0005-0000-0000-0000AA030000}"/>
    <cellStyle name="Финансовый 3 3 4 5" xfId="970" xr:uid="{00000000-0005-0000-0000-0000AB030000}"/>
    <cellStyle name="Финансовый 3 3 5" xfId="293" xr:uid="{00000000-0005-0000-0000-0000AC030000}"/>
    <cellStyle name="Финансовый 3 3 6" xfId="464" xr:uid="{00000000-0005-0000-0000-0000AD030000}"/>
    <cellStyle name="Финансовый 3 3 7" xfId="792" xr:uid="{00000000-0005-0000-0000-0000AE030000}"/>
    <cellStyle name="Финансовый 3 3 8" xfId="965" xr:uid="{00000000-0005-0000-0000-0000AF030000}"/>
    <cellStyle name="Финансовый 3 4" xfId="274" xr:uid="{00000000-0005-0000-0000-0000B0030000}"/>
    <cellStyle name="Финансовый 3 4 2" xfId="275" xr:uid="{00000000-0005-0000-0000-0000B1030000}"/>
    <cellStyle name="Финансовый 3 4 2 2" xfId="447" xr:uid="{00000000-0005-0000-0000-0000B2030000}"/>
    <cellStyle name="Финансовый 3 4 2 3" xfId="618" xr:uid="{00000000-0005-0000-0000-0000B3030000}"/>
    <cellStyle name="Финансовый 3 4 2 4" xfId="799" xr:uid="{00000000-0005-0000-0000-0000B4030000}"/>
    <cellStyle name="Финансовый 3 4 2 5" xfId="972" xr:uid="{00000000-0005-0000-0000-0000B5030000}"/>
    <cellStyle name="Финансовый 3 4 3" xfId="276" xr:uid="{00000000-0005-0000-0000-0000B6030000}"/>
    <cellStyle name="Финансовый 3 4 3 2" xfId="448" xr:uid="{00000000-0005-0000-0000-0000B7030000}"/>
    <cellStyle name="Финансовый 3 4 3 3" xfId="619" xr:uid="{00000000-0005-0000-0000-0000B8030000}"/>
    <cellStyle name="Финансовый 3 4 3 4" xfId="800" xr:uid="{00000000-0005-0000-0000-0000B9030000}"/>
    <cellStyle name="Финансовый 3 4 3 5" xfId="973" xr:uid="{00000000-0005-0000-0000-0000BA030000}"/>
    <cellStyle name="Финансовый 3 4 4" xfId="446" xr:uid="{00000000-0005-0000-0000-0000BB030000}"/>
    <cellStyle name="Финансовый 3 4 5" xfId="617" xr:uid="{00000000-0005-0000-0000-0000BC030000}"/>
    <cellStyle name="Финансовый 3 4 6" xfId="798" xr:uid="{00000000-0005-0000-0000-0000BD030000}"/>
    <cellStyle name="Финансовый 3 4 7" xfId="971" xr:uid="{00000000-0005-0000-0000-0000BE030000}"/>
    <cellStyle name="Финансовый 3 5" xfId="277" xr:uid="{00000000-0005-0000-0000-0000BF030000}"/>
    <cellStyle name="Финансовый 3 5 2" xfId="449" xr:uid="{00000000-0005-0000-0000-0000C0030000}"/>
    <cellStyle name="Финансовый 3 5 3" xfId="620" xr:uid="{00000000-0005-0000-0000-0000C1030000}"/>
    <cellStyle name="Финансовый 3 5 4" xfId="801" xr:uid="{00000000-0005-0000-0000-0000C2030000}"/>
    <cellStyle name="Финансовый 3 5 5" xfId="974" xr:uid="{00000000-0005-0000-0000-0000C3030000}"/>
    <cellStyle name="Финансовый 3 6" xfId="278" xr:uid="{00000000-0005-0000-0000-0000C4030000}"/>
    <cellStyle name="Финансовый 3 6 2" xfId="450" xr:uid="{00000000-0005-0000-0000-0000C5030000}"/>
    <cellStyle name="Финансовый 3 6 3" xfId="621" xr:uid="{00000000-0005-0000-0000-0000C6030000}"/>
    <cellStyle name="Финансовый 3 6 4" xfId="802" xr:uid="{00000000-0005-0000-0000-0000C7030000}"/>
    <cellStyle name="Финансовый 3 6 5" xfId="975" xr:uid="{00000000-0005-0000-0000-0000C8030000}"/>
    <cellStyle name="Финансовый 3 7" xfId="279" xr:uid="{00000000-0005-0000-0000-0000C9030000}"/>
    <cellStyle name="Финансовый 3 7 2" xfId="451" xr:uid="{00000000-0005-0000-0000-0000CA030000}"/>
    <cellStyle name="Финансовый 3 7 3" xfId="622" xr:uid="{00000000-0005-0000-0000-0000CB030000}"/>
    <cellStyle name="Финансовый 3 7 4" xfId="803" xr:uid="{00000000-0005-0000-0000-0000CC030000}"/>
    <cellStyle name="Финансовый 3 7 5" xfId="976" xr:uid="{00000000-0005-0000-0000-0000CD030000}"/>
    <cellStyle name="Финансовый 3 8" xfId="110" xr:uid="{00000000-0005-0000-0000-0000CE030000}"/>
    <cellStyle name="Финансовый 3 9" xfId="283" xr:uid="{00000000-0005-0000-0000-0000CF030000}"/>
    <cellStyle name="Хороший" xfId="43" builtinId="26" customBuiltin="1"/>
    <cellStyle name="Хороший 2" xfId="101" xr:uid="{00000000-0005-0000-0000-0000D1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31" customWidth="1"/>
    <col min="6" max="6" width="17.25" style="31" customWidth="1"/>
    <col min="7" max="7" width="20" style="31" customWidth="1"/>
    <col min="8" max="8" width="14.75" style="31" customWidth="1"/>
    <col min="9" max="9" width="11" style="31" customWidth="1"/>
    <col min="10" max="10" width="14.75" style="5" customWidth="1"/>
    <col min="11" max="11" width="14.75" style="31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4" t="s">
        <v>56</v>
      </c>
    </row>
    <row r="2" spans="1:30" ht="18.75" x14ac:dyDescent="0.3">
      <c r="AC2" s="29" t="s">
        <v>0</v>
      </c>
    </row>
    <row r="3" spans="1:30" ht="18.75" x14ac:dyDescent="0.3">
      <c r="AC3" s="29" t="s">
        <v>872</v>
      </c>
    </row>
    <row r="4" spans="1:30" s="8" customFormat="1" ht="18.75" x14ac:dyDescent="0.3">
      <c r="A4" s="332" t="s">
        <v>240</v>
      </c>
      <c r="B4" s="332"/>
      <c r="C4" s="332"/>
      <c r="D4" s="332"/>
      <c r="E4" s="332"/>
      <c r="F4" s="332"/>
      <c r="G4" s="332"/>
      <c r="H4" s="332"/>
      <c r="I4" s="332"/>
      <c r="J4" s="332"/>
      <c r="K4" s="332"/>
      <c r="L4" s="332"/>
      <c r="M4" s="332"/>
      <c r="N4" s="332"/>
      <c r="O4" s="332"/>
      <c r="P4" s="332"/>
      <c r="Q4" s="332"/>
      <c r="R4" s="332"/>
      <c r="S4" s="332"/>
      <c r="T4" s="332"/>
      <c r="U4" s="332"/>
      <c r="V4" s="332"/>
      <c r="W4" s="332"/>
      <c r="X4" s="332"/>
      <c r="Y4" s="332"/>
      <c r="Z4" s="332"/>
      <c r="AA4" s="332"/>
      <c r="AB4" s="332"/>
      <c r="AC4" s="332"/>
    </row>
    <row r="5" spans="1:30" s="8" customFormat="1" ht="18.75" x14ac:dyDescent="0.3">
      <c r="A5" s="344" t="s">
        <v>66</v>
      </c>
      <c r="B5" s="344"/>
      <c r="C5" s="344"/>
      <c r="D5" s="344"/>
      <c r="E5" s="344"/>
      <c r="F5" s="344"/>
      <c r="G5" s="344"/>
      <c r="H5" s="344"/>
      <c r="I5" s="344"/>
      <c r="J5" s="344"/>
      <c r="K5" s="344"/>
      <c r="L5" s="344"/>
      <c r="M5" s="344"/>
      <c r="N5" s="344"/>
      <c r="O5" s="344"/>
      <c r="P5" s="344"/>
      <c r="Q5" s="344"/>
      <c r="R5" s="344"/>
      <c r="S5" s="344"/>
      <c r="T5" s="344"/>
      <c r="U5" s="344"/>
      <c r="V5" s="344"/>
      <c r="W5" s="344"/>
      <c r="X5" s="344"/>
      <c r="Y5" s="344"/>
      <c r="Z5" s="344"/>
      <c r="AA5" s="344"/>
      <c r="AB5" s="344"/>
      <c r="AC5" s="344"/>
      <c r="AD5" s="159"/>
    </row>
    <row r="6" spans="1:30" s="8" customFormat="1" ht="18.75" x14ac:dyDescent="0.3">
      <c r="A6" s="160"/>
      <c r="B6" s="160"/>
      <c r="C6" s="160"/>
      <c r="D6" s="161"/>
      <c r="E6" s="161"/>
      <c r="F6" s="161"/>
      <c r="G6" s="161"/>
      <c r="H6" s="161"/>
      <c r="I6" s="161"/>
      <c r="J6" s="160"/>
      <c r="K6" s="161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</row>
    <row r="7" spans="1:30" s="8" customFormat="1" ht="18.75" x14ac:dyDescent="0.3">
      <c r="A7" s="344" t="s">
        <v>869</v>
      </c>
      <c r="B7" s="344"/>
      <c r="C7" s="344"/>
      <c r="D7" s="344"/>
      <c r="E7" s="344"/>
      <c r="F7" s="344"/>
      <c r="G7" s="344"/>
      <c r="H7" s="344"/>
      <c r="I7" s="344"/>
      <c r="J7" s="344"/>
      <c r="K7" s="344"/>
      <c r="L7" s="344"/>
      <c r="M7" s="344"/>
      <c r="N7" s="344"/>
      <c r="O7" s="344"/>
      <c r="P7" s="344"/>
      <c r="Q7" s="344"/>
      <c r="R7" s="344"/>
      <c r="S7" s="344"/>
      <c r="T7" s="344"/>
      <c r="U7" s="344"/>
      <c r="V7" s="344"/>
      <c r="W7" s="344"/>
      <c r="X7" s="344"/>
      <c r="Y7" s="344"/>
      <c r="Z7" s="344"/>
      <c r="AA7" s="344"/>
      <c r="AB7" s="344"/>
      <c r="AC7" s="344"/>
    </row>
    <row r="8" spans="1:30" x14ac:dyDescent="0.25">
      <c r="A8" s="336" t="s">
        <v>153</v>
      </c>
      <c r="B8" s="336"/>
      <c r="C8" s="336"/>
      <c r="D8" s="336"/>
      <c r="E8" s="336"/>
      <c r="F8" s="336"/>
      <c r="G8" s="336"/>
      <c r="H8" s="336"/>
      <c r="I8" s="336"/>
      <c r="J8" s="336"/>
      <c r="K8" s="336"/>
      <c r="L8" s="336"/>
      <c r="M8" s="336"/>
      <c r="N8" s="336"/>
      <c r="O8" s="336"/>
      <c r="P8" s="336"/>
      <c r="Q8" s="336"/>
      <c r="R8" s="336"/>
      <c r="S8" s="336"/>
      <c r="T8" s="336"/>
      <c r="U8" s="336"/>
      <c r="V8" s="336"/>
      <c r="W8" s="336"/>
      <c r="X8" s="336"/>
      <c r="Y8" s="336"/>
      <c r="Z8" s="336"/>
      <c r="AA8" s="336"/>
      <c r="AB8" s="336"/>
      <c r="AC8" s="336"/>
    </row>
    <row r="9" spans="1:30" x14ac:dyDescent="0.25">
      <c r="A9" s="150"/>
      <c r="B9" s="150"/>
      <c r="C9" s="150"/>
      <c r="D9" s="32"/>
      <c r="E9" s="32"/>
      <c r="F9" s="32"/>
      <c r="G9" s="32"/>
      <c r="H9" s="32"/>
      <c r="I9" s="32"/>
      <c r="J9" s="150"/>
      <c r="K9" s="32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</row>
    <row r="10" spans="1:30" ht="18.75" x14ac:dyDescent="0.3">
      <c r="A10" s="345" t="s">
        <v>21</v>
      </c>
      <c r="B10" s="345"/>
      <c r="C10" s="345"/>
      <c r="D10" s="345"/>
      <c r="E10" s="345"/>
      <c r="F10" s="345"/>
      <c r="G10" s="345"/>
      <c r="H10" s="345"/>
      <c r="I10" s="345"/>
      <c r="J10" s="345"/>
      <c r="K10" s="345"/>
      <c r="L10" s="345"/>
      <c r="M10" s="345"/>
      <c r="N10" s="345"/>
      <c r="O10" s="345"/>
      <c r="P10" s="345"/>
      <c r="Q10" s="345"/>
      <c r="R10" s="345"/>
      <c r="S10" s="345"/>
      <c r="T10" s="345"/>
      <c r="U10" s="345"/>
      <c r="V10" s="345"/>
      <c r="W10" s="345"/>
      <c r="X10" s="345"/>
      <c r="Y10" s="345"/>
      <c r="Z10" s="345"/>
      <c r="AA10" s="345"/>
      <c r="AB10" s="345"/>
      <c r="AC10" s="345"/>
    </row>
    <row r="12" spans="1:30" ht="18.75" x14ac:dyDescent="0.25">
      <c r="A12" s="341" t="s">
        <v>874</v>
      </c>
      <c r="B12" s="342"/>
      <c r="C12" s="342"/>
      <c r="D12" s="342"/>
      <c r="E12" s="342"/>
      <c r="F12" s="342"/>
      <c r="G12" s="342"/>
      <c r="H12" s="342"/>
      <c r="I12" s="342"/>
      <c r="J12" s="342"/>
      <c r="K12" s="342"/>
      <c r="L12" s="342"/>
      <c r="M12" s="342"/>
      <c r="N12" s="342"/>
      <c r="O12" s="342"/>
      <c r="P12" s="342"/>
      <c r="Q12" s="342"/>
      <c r="R12" s="342"/>
      <c r="S12" s="342"/>
      <c r="T12" s="342"/>
      <c r="U12" s="342"/>
      <c r="V12" s="342"/>
      <c r="W12" s="342"/>
      <c r="X12" s="342"/>
      <c r="Y12" s="342"/>
      <c r="Z12" s="342"/>
      <c r="AA12" s="342"/>
      <c r="AB12" s="342"/>
      <c r="AC12" s="342"/>
    </row>
    <row r="13" spans="1:30" x14ac:dyDescent="0.25">
      <c r="A13" s="336" t="s">
        <v>873</v>
      </c>
      <c r="B13" s="336"/>
      <c r="C13" s="336"/>
      <c r="D13" s="336"/>
      <c r="E13" s="336"/>
      <c r="F13" s="336"/>
      <c r="G13" s="336"/>
      <c r="H13" s="336"/>
      <c r="I13" s="336"/>
      <c r="J13" s="336"/>
      <c r="K13" s="336"/>
      <c r="L13" s="336"/>
      <c r="M13" s="336"/>
      <c r="N13" s="336"/>
      <c r="O13" s="336"/>
      <c r="P13" s="336"/>
      <c r="Q13" s="336"/>
      <c r="R13" s="336"/>
      <c r="S13" s="336"/>
      <c r="T13" s="336"/>
      <c r="U13" s="336"/>
      <c r="V13" s="336"/>
      <c r="W13" s="336"/>
      <c r="X13" s="336"/>
      <c r="Y13" s="336"/>
      <c r="Z13" s="336"/>
      <c r="AA13" s="336"/>
      <c r="AB13" s="336"/>
      <c r="AC13" s="336"/>
    </row>
    <row r="15" spans="1:30" ht="78" customHeight="1" x14ac:dyDescent="0.25">
      <c r="A15" s="333" t="s">
        <v>67</v>
      </c>
      <c r="B15" s="329" t="s">
        <v>20</v>
      </c>
      <c r="C15" s="329" t="s">
        <v>5</v>
      </c>
      <c r="D15" s="329" t="s">
        <v>885</v>
      </c>
      <c r="E15" s="329" t="s">
        <v>886</v>
      </c>
      <c r="F15" s="329" t="s">
        <v>887</v>
      </c>
      <c r="G15" s="329" t="s">
        <v>888</v>
      </c>
      <c r="H15" s="329" t="s">
        <v>889</v>
      </c>
      <c r="I15" s="329"/>
      <c r="J15" s="329"/>
      <c r="K15" s="329"/>
      <c r="L15" s="329"/>
      <c r="M15" s="329"/>
      <c r="N15" s="329"/>
      <c r="O15" s="329"/>
      <c r="P15" s="329"/>
      <c r="Q15" s="329"/>
      <c r="R15" s="329" t="s">
        <v>890</v>
      </c>
      <c r="S15" s="343" t="s">
        <v>836</v>
      </c>
      <c r="T15" s="339"/>
      <c r="U15" s="339"/>
      <c r="V15" s="339"/>
      <c r="W15" s="339"/>
      <c r="X15" s="339"/>
      <c r="Y15" s="339"/>
      <c r="Z15" s="339"/>
      <c r="AA15" s="339"/>
      <c r="AB15" s="339"/>
      <c r="AC15" s="329" t="s">
        <v>7</v>
      </c>
    </row>
    <row r="16" spans="1:30" ht="39" customHeight="1" x14ac:dyDescent="0.25">
      <c r="A16" s="334"/>
      <c r="B16" s="329"/>
      <c r="C16" s="329"/>
      <c r="D16" s="329"/>
      <c r="E16" s="329"/>
      <c r="F16" s="329"/>
      <c r="G16" s="337"/>
      <c r="H16" s="329" t="s">
        <v>9</v>
      </c>
      <c r="I16" s="329"/>
      <c r="J16" s="329"/>
      <c r="K16" s="329"/>
      <c r="L16" s="329"/>
      <c r="M16" s="329" t="s">
        <v>10</v>
      </c>
      <c r="N16" s="329"/>
      <c r="O16" s="329"/>
      <c r="P16" s="329"/>
      <c r="Q16" s="329"/>
      <c r="R16" s="329"/>
      <c r="S16" s="346" t="s">
        <v>27</v>
      </c>
      <c r="T16" s="339"/>
      <c r="U16" s="338" t="s">
        <v>16</v>
      </c>
      <c r="V16" s="338"/>
      <c r="W16" s="338" t="s">
        <v>63</v>
      </c>
      <c r="X16" s="339"/>
      <c r="Y16" s="338" t="s">
        <v>68</v>
      </c>
      <c r="Z16" s="339"/>
      <c r="AA16" s="338" t="s">
        <v>17</v>
      </c>
      <c r="AB16" s="339"/>
      <c r="AC16" s="329"/>
    </row>
    <row r="17" spans="1:29" ht="112.5" customHeight="1" x14ac:dyDescent="0.25">
      <c r="A17" s="334"/>
      <c r="B17" s="329"/>
      <c r="C17" s="329"/>
      <c r="D17" s="329"/>
      <c r="E17" s="329"/>
      <c r="F17" s="329"/>
      <c r="G17" s="337"/>
      <c r="H17" s="340" t="s">
        <v>27</v>
      </c>
      <c r="I17" s="340" t="s">
        <v>16</v>
      </c>
      <c r="J17" s="338" t="s">
        <v>63</v>
      </c>
      <c r="K17" s="340" t="s">
        <v>68</v>
      </c>
      <c r="L17" s="340" t="s">
        <v>17</v>
      </c>
      <c r="M17" s="330" t="s">
        <v>18</v>
      </c>
      <c r="N17" s="330" t="s">
        <v>16</v>
      </c>
      <c r="O17" s="338" t="s">
        <v>63</v>
      </c>
      <c r="P17" s="330" t="s">
        <v>68</v>
      </c>
      <c r="Q17" s="330" t="s">
        <v>17</v>
      </c>
      <c r="R17" s="329"/>
      <c r="S17" s="339"/>
      <c r="T17" s="339"/>
      <c r="U17" s="338"/>
      <c r="V17" s="338"/>
      <c r="W17" s="339"/>
      <c r="X17" s="339"/>
      <c r="Y17" s="339"/>
      <c r="Z17" s="339"/>
      <c r="AA17" s="339"/>
      <c r="AB17" s="339"/>
      <c r="AC17" s="329"/>
    </row>
    <row r="18" spans="1:29" ht="64.5" customHeight="1" x14ac:dyDescent="0.25">
      <c r="A18" s="335"/>
      <c r="B18" s="329"/>
      <c r="C18" s="329"/>
      <c r="D18" s="329"/>
      <c r="E18" s="329"/>
      <c r="F18" s="329"/>
      <c r="G18" s="337"/>
      <c r="H18" s="340"/>
      <c r="I18" s="340"/>
      <c r="J18" s="338"/>
      <c r="K18" s="340"/>
      <c r="L18" s="340"/>
      <c r="M18" s="330"/>
      <c r="N18" s="330"/>
      <c r="O18" s="338"/>
      <c r="P18" s="330"/>
      <c r="Q18" s="330"/>
      <c r="R18" s="329"/>
      <c r="S18" s="195" t="s">
        <v>891</v>
      </c>
      <c r="T18" s="151" t="s">
        <v>8</v>
      </c>
      <c r="U18" s="195" t="s">
        <v>891</v>
      </c>
      <c r="V18" s="151" t="s">
        <v>8</v>
      </c>
      <c r="W18" s="195" t="s">
        <v>891</v>
      </c>
      <c r="X18" s="151" t="s">
        <v>8</v>
      </c>
      <c r="Y18" s="195" t="s">
        <v>891</v>
      </c>
      <c r="Z18" s="151" t="s">
        <v>8</v>
      </c>
      <c r="AA18" s="195" t="s">
        <v>891</v>
      </c>
      <c r="AB18" s="151" t="s">
        <v>8</v>
      </c>
      <c r="AC18" s="329"/>
    </row>
    <row r="19" spans="1:29" ht="23.25" customHeight="1" x14ac:dyDescent="0.25">
      <c r="A19" s="14">
        <v>1</v>
      </c>
      <c r="B19" s="14">
        <f>A19+1</f>
        <v>2</v>
      </c>
      <c r="C19" s="14">
        <f>B19+1</f>
        <v>3</v>
      </c>
      <c r="D19" s="14">
        <f>C19+1</f>
        <v>4</v>
      </c>
      <c r="E19" s="14">
        <v>5</v>
      </c>
      <c r="F19" s="14">
        <f t="shared" ref="F19:AC19" si="0">E19+1</f>
        <v>6</v>
      </c>
      <c r="G19" s="14">
        <f t="shared" si="0"/>
        <v>7</v>
      </c>
      <c r="H19" s="14">
        <f t="shared" si="0"/>
        <v>8</v>
      </c>
      <c r="I19" s="14">
        <f t="shared" si="0"/>
        <v>9</v>
      </c>
      <c r="J19" s="14">
        <f t="shared" si="0"/>
        <v>10</v>
      </c>
      <c r="K19" s="14">
        <f t="shared" si="0"/>
        <v>11</v>
      </c>
      <c r="L19" s="14">
        <f t="shared" si="0"/>
        <v>12</v>
      </c>
      <c r="M19" s="14">
        <f t="shared" si="0"/>
        <v>13</v>
      </c>
      <c r="N19" s="14">
        <f t="shared" si="0"/>
        <v>14</v>
      </c>
      <c r="O19" s="14">
        <f t="shared" si="0"/>
        <v>15</v>
      </c>
      <c r="P19" s="14">
        <f t="shared" si="0"/>
        <v>16</v>
      </c>
      <c r="Q19" s="14">
        <f t="shared" si="0"/>
        <v>17</v>
      </c>
      <c r="R19" s="14">
        <f t="shared" si="0"/>
        <v>18</v>
      </c>
      <c r="S19" s="14">
        <f t="shared" si="0"/>
        <v>19</v>
      </c>
      <c r="T19" s="14">
        <f t="shared" si="0"/>
        <v>20</v>
      </c>
      <c r="U19" s="14">
        <f t="shared" si="0"/>
        <v>21</v>
      </c>
      <c r="V19" s="14">
        <f t="shared" si="0"/>
        <v>22</v>
      </c>
      <c r="W19" s="14">
        <f t="shared" si="0"/>
        <v>23</v>
      </c>
      <c r="X19" s="14">
        <f t="shared" si="0"/>
        <v>24</v>
      </c>
      <c r="Y19" s="14">
        <f t="shared" si="0"/>
        <v>25</v>
      </c>
      <c r="Z19" s="14">
        <f t="shared" si="0"/>
        <v>26</v>
      </c>
      <c r="AA19" s="14">
        <f t="shared" si="0"/>
        <v>27</v>
      </c>
      <c r="AB19" s="14">
        <f t="shared" si="0"/>
        <v>28</v>
      </c>
      <c r="AC19" s="14">
        <f t="shared" si="0"/>
        <v>29</v>
      </c>
    </row>
    <row r="20" spans="1:29" ht="23.25" customHeight="1" x14ac:dyDescent="0.25">
      <c r="A20" s="14"/>
      <c r="B20" s="14"/>
      <c r="C20" s="14"/>
      <c r="D20" s="14"/>
      <c r="E20" s="20"/>
      <c r="F20" s="158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</row>
    <row r="21" spans="1:29" x14ac:dyDescent="0.25">
      <c r="A21" s="323" t="s">
        <v>154</v>
      </c>
      <c r="B21" s="324"/>
      <c r="C21" s="325"/>
      <c r="D21" s="14"/>
      <c r="E21" s="20"/>
      <c r="F21" s="158"/>
      <c r="G21" s="14"/>
      <c r="H21" s="12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</row>
    <row r="22" spans="1:29" x14ac:dyDescent="0.25">
      <c r="A22" s="6"/>
      <c r="B22" s="6"/>
      <c r="C22" s="6"/>
      <c r="D22" s="33"/>
      <c r="E22" s="33"/>
      <c r="F22" s="33"/>
      <c r="G22" s="33"/>
      <c r="H22" s="33"/>
      <c r="I22" s="33"/>
      <c r="J22" s="6"/>
      <c r="K22" s="33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331" t="s">
        <v>867</v>
      </c>
      <c r="B23" s="331"/>
      <c r="C23" s="331"/>
      <c r="D23" s="331"/>
      <c r="E23" s="331"/>
      <c r="F23" s="331"/>
      <c r="G23" s="331"/>
      <c r="H23" s="22"/>
      <c r="I23" s="22"/>
      <c r="J23" s="22"/>
      <c r="K23" s="22"/>
      <c r="L23" s="22"/>
      <c r="M23" s="22"/>
      <c r="N23" s="22"/>
      <c r="O23" s="22"/>
      <c r="P23" s="22"/>
      <c r="Q23" s="6"/>
      <c r="R23" s="6"/>
    </row>
    <row r="26" spans="1:29" x14ac:dyDescent="0.25">
      <c r="J26" s="326"/>
    </row>
    <row r="27" spans="1:29" x14ac:dyDescent="0.25">
      <c r="J27" s="327"/>
    </row>
    <row r="28" spans="1:29" x14ac:dyDescent="0.25">
      <c r="J28" s="327"/>
    </row>
    <row r="29" spans="1:29" x14ac:dyDescent="0.25">
      <c r="J29" s="328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CB91"/>
  <sheetViews>
    <sheetView tabSelected="1" view="pageBreakPreview" topLeftCell="A16" zoomScale="83" zoomScaleNormal="60" zoomScaleSheetLayoutView="83" workbookViewId="0">
      <pane xSplit="4" ySplit="6" topLeftCell="AK22" activePane="bottomRight" state="frozen"/>
      <selection activeCell="A16" sqref="A16"/>
      <selection pane="topRight" activeCell="E16" sqref="E16"/>
      <selection pane="bottomLeft" activeCell="A22" sqref="A22"/>
      <selection pane="bottomRight" activeCell="BQ21" sqref="BQ21"/>
    </sheetView>
  </sheetViews>
  <sheetFormatPr defaultRowHeight="11.25" x14ac:dyDescent="0.2"/>
  <cols>
    <col min="1" max="1" width="7" style="238" customWidth="1"/>
    <col min="2" max="2" width="61.875" style="238" customWidth="1"/>
    <col min="3" max="3" width="14.625" style="238" customWidth="1"/>
    <col min="4" max="4" width="8.25" style="238" customWidth="1"/>
    <col min="5" max="5" width="5.75" style="238" customWidth="1"/>
    <col min="6" max="6" width="5" style="238" customWidth="1"/>
    <col min="7" max="10" width="4.375" style="238" customWidth="1"/>
    <col min="11" max="11" width="6.625" style="238" customWidth="1"/>
    <col min="12" max="12" width="5" style="238" customWidth="1"/>
    <col min="13" max="13" width="5.25" style="238" customWidth="1"/>
    <col min="14" max="15" width="4.75" style="238" customWidth="1"/>
    <col min="16" max="16" width="5" style="238" customWidth="1"/>
    <col min="17" max="17" width="4.25" style="238" customWidth="1"/>
    <col min="18" max="18" width="5.25" style="238" customWidth="1"/>
    <col min="19" max="19" width="5" style="238" customWidth="1"/>
    <col min="20" max="20" width="5.375" style="238" customWidth="1"/>
    <col min="21" max="21" width="5" style="238" customWidth="1"/>
    <col min="22" max="22" width="6" style="238" customWidth="1"/>
    <col min="23" max="23" width="5.125" style="238" customWidth="1"/>
    <col min="24" max="24" width="5" style="238" customWidth="1"/>
    <col min="25" max="25" width="6.5" style="238" customWidth="1"/>
    <col min="26" max="26" width="5.375" style="238" customWidth="1"/>
    <col min="27" max="27" width="5" style="238" customWidth="1"/>
    <col min="28" max="28" width="4.875" style="238" customWidth="1"/>
    <col min="29" max="30" width="4.375" style="238" customWidth="1"/>
    <col min="31" max="31" width="4.25" style="238" customWidth="1"/>
    <col min="32" max="32" width="6.375" style="238" customWidth="1"/>
    <col min="33" max="33" width="5.375" style="238" customWidth="1"/>
    <col min="34" max="34" width="5" style="238" customWidth="1"/>
    <col min="35" max="36" width="4.125" style="238" customWidth="1"/>
    <col min="37" max="37" width="5.5" style="238" customWidth="1"/>
    <col min="38" max="38" width="4.25" style="238" customWidth="1"/>
    <col min="39" max="39" width="6.625" style="238" customWidth="1"/>
    <col min="40" max="40" width="5.625" style="238" customWidth="1"/>
    <col min="41" max="41" width="6.625" style="238" customWidth="1"/>
    <col min="42" max="42" width="4.75" style="238" customWidth="1"/>
    <col min="43" max="43" width="4.625" style="238" customWidth="1"/>
    <col min="44" max="45" width="4.5" style="238" customWidth="1"/>
    <col min="46" max="46" width="5.125" style="238" customWidth="1"/>
    <col min="47" max="47" width="5.75" style="238" customWidth="1"/>
    <col min="48" max="48" width="5.125" style="238" customWidth="1"/>
    <col min="49" max="49" width="4.375" style="238" customWidth="1"/>
    <col min="50" max="50" width="4.625" style="238" customWidth="1"/>
    <col min="51" max="53" width="4.75" style="238" customWidth="1"/>
    <col min="54" max="54" width="5.125" style="238" customWidth="1"/>
    <col min="55" max="55" width="5.375" style="238" customWidth="1"/>
    <col min="56" max="56" width="4.625" style="238" customWidth="1"/>
    <col min="57" max="57" width="4.375" style="238" customWidth="1"/>
    <col min="58" max="59" width="4.625" style="238" customWidth="1"/>
    <col min="60" max="60" width="5.375" style="238" customWidth="1"/>
    <col min="61" max="61" width="5.125" style="238" customWidth="1"/>
    <col min="62" max="62" width="4.75" style="238" customWidth="1"/>
    <col min="63" max="63" width="5.125" style="238" customWidth="1"/>
    <col min="64" max="64" width="4.75" style="238" customWidth="1"/>
    <col min="65" max="66" width="4.625" style="238" customWidth="1"/>
    <col min="67" max="67" width="5.25" style="238" customWidth="1"/>
    <col min="68" max="68" width="6.375" style="238" customWidth="1"/>
    <col min="69" max="69" width="5" style="238" customWidth="1"/>
    <col min="70" max="70" width="4.75" style="238" customWidth="1"/>
    <col min="71" max="71" width="4.875" style="238" customWidth="1"/>
    <col min="72" max="72" width="4.25" style="238" customWidth="1"/>
    <col min="73" max="73" width="4.875" style="238" customWidth="1"/>
    <col min="74" max="74" width="4.5" style="238" customWidth="1"/>
    <col min="75" max="75" width="5.375" style="238" customWidth="1"/>
    <col min="76" max="76" width="2.75" style="238" bestFit="1" customWidth="1"/>
    <col min="77" max="77" width="9.25" style="238" customWidth="1"/>
    <col min="78" max="78" width="9.75" style="238" customWidth="1"/>
    <col min="79" max="79" width="11.375" style="238" customWidth="1"/>
    <col min="80" max="80" width="16.625" style="238" customWidth="1"/>
    <col min="81" max="16384" width="9" style="238"/>
  </cols>
  <sheetData>
    <row r="1" spans="1:80" x14ac:dyDescent="0.2">
      <c r="AJ1" s="239"/>
      <c r="AM1" s="240"/>
      <c r="CA1" s="240" t="s">
        <v>62</v>
      </c>
    </row>
    <row r="2" spans="1:80" x14ac:dyDescent="0.2">
      <c r="AJ2" s="239"/>
      <c r="AM2" s="239"/>
      <c r="CA2" s="239" t="s">
        <v>0</v>
      </c>
    </row>
    <row r="3" spans="1:80" x14ac:dyDescent="0.2">
      <c r="AJ3" s="239"/>
      <c r="AM3" s="239"/>
      <c r="CA3" s="239" t="s">
        <v>872</v>
      </c>
    </row>
    <row r="4" spans="1:80" s="241" customFormat="1" x14ac:dyDescent="0.2">
      <c r="A4" s="436" t="s">
        <v>864</v>
      </c>
      <c r="B4" s="436"/>
      <c r="C4" s="436"/>
      <c r="D4" s="436"/>
      <c r="E4" s="436"/>
      <c r="F4" s="436"/>
      <c r="G4" s="436"/>
      <c r="H4" s="436"/>
      <c r="I4" s="436"/>
      <c r="J4" s="436"/>
      <c r="K4" s="436"/>
      <c r="L4" s="436"/>
      <c r="M4" s="436"/>
      <c r="N4" s="436"/>
      <c r="O4" s="436"/>
      <c r="P4" s="436"/>
      <c r="Q4" s="436"/>
      <c r="R4" s="436"/>
      <c r="S4" s="436"/>
      <c r="T4" s="436"/>
      <c r="U4" s="436"/>
      <c r="V4" s="436"/>
      <c r="W4" s="436"/>
      <c r="X4" s="436"/>
      <c r="Y4" s="436"/>
      <c r="Z4" s="436"/>
      <c r="AA4" s="436"/>
      <c r="AB4" s="436"/>
      <c r="AC4" s="436"/>
      <c r="AD4" s="436"/>
      <c r="AE4" s="436"/>
      <c r="AF4" s="436"/>
      <c r="AG4" s="436"/>
      <c r="AH4" s="436"/>
      <c r="AI4" s="436"/>
      <c r="AJ4" s="436"/>
      <c r="AK4" s="436"/>
      <c r="AL4" s="436"/>
      <c r="AM4" s="436"/>
    </row>
    <row r="5" spans="1:80" s="241" customFormat="1" ht="18.75" customHeight="1" x14ac:dyDescent="0.2">
      <c r="A5" s="437" t="s">
        <v>1079</v>
      </c>
      <c r="B5" s="437"/>
      <c r="C5" s="437"/>
      <c r="D5" s="437"/>
      <c r="E5" s="437"/>
      <c r="F5" s="437"/>
      <c r="G5" s="437"/>
      <c r="H5" s="437"/>
      <c r="I5" s="437"/>
      <c r="J5" s="437"/>
      <c r="K5" s="437"/>
      <c r="L5" s="437"/>
      <c r="M5" s="437"/>
      <c r="N5" s="437"/>
      <c r="O5" s="437"/>
      <c r="P5" s="437"/>
      <c r="Q5" s="437"/>
      <c r="R5" s="437"/>
      <c r="S5" s="437"/>
      <c r="T5" s="437"/>
      <c r="U5" s="437"/>
      <c r="V5" s="437"/>
      <c r="W5" s="437"/>
      <c r="X5" s="437"/>
      <c r="Y5" s="437"/>
      <c r="Z5" s="437"/>
      <c r="AA5" s="437"/>
      <c r="AB5" s="437"/>
      <c r="AC5" s="437"/>
      <c r="AD5" s="437"/>
      <c r="AE5" s="437"/>
      <c r="AF5" s="437"/>
      <c r="AG5" s="437"/>
      <c r="AH5" s="437"/>
      <c r="AI5" s="437"/>
      <c r="AJ5" s="437"/>
      <c r="AK5" s="437"/>
      <c r="AL5" s="437"/>
      <c r="AM5" s="437"/>
    </row>
    <row r="6" spans="1:80" s="241" customFormat="1" x14ac:dyDescent="0.2">
      <c r="A6" s="242"/>
      <c r="B6" s="242"/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242"/>
      <c r="N6" s="242"/>
      <c r="O6" s="242"/>
      <c r="P6" s="242"/>
      <c r="Q6" s="242"/>
      <c r="R6" s="242"/>
      <c r="S6" s="242"/>
      <c r="T6" s="242"/>
      <c r="U6" s="242"/>
      <c r="V6" s="242"/>
      <c r="W6" s="242"/>
      <c r="X6" s="242"/>
      <c r="Y6" s="242"/>
      <c r="Z6" s="242"/>
      <c r="AA6" s="242"/>
    </row>
    <row r="7" spans="1:80" s="241" customFormat="1" ht="12.75" customHeight="1" x14ac:dyDescent="0.2">
      <c r="A7" s="437" t="s">
        <v>904</v>
      </c>
      <c r="B7" s="437"/>
      <c r="C7" s="437"/>
      <c r="D7" s="437"/>
      <c r="E7" s="437"/>
      <c r="F7" s="437"/>
      <c r="G7" s="437"/>
      <c r="H7" s="437"/>
      <c r="I7" s="437"/>
      <c r="J7" s="437"/>
      <c r="K7" s="437"/>
      <c r="L7" s="437"/>
      <c r="M7" s="437"/>
      <c r="N7" s="437"/>
      <c r="O7" s="437"/>
      <c r="P7" s="437"/>
      <c r="Q7" s="437"/>
      <c r="R7" s="437"/>
      <c r="S7" s="437"/>
      <c r="T7" s="437"/>
      <c r="U7" s="437"/>
      <c r="V7" s="437"/>
      <c r="W7" s="437"/>
      <c r="X7" s="437"/>
      <c r="Y7" s="437"/>
      <c r="Z7" s="437"/>
      <c r="AA7" s="437"/>
      <c r="AB7" s="437"/>
      <c r="AC7" s="437"/>
      <c r="AD7" s="437"/>
      <c r="AE7" s="437"/>
      <c r="AF7" s="437"/>
      <c r="AG7" s="437"/>
      <c r="AH7" s="437"/>
      <c r="AI7" s="437"/>
      <c r="AJ7" s="437"/>
      <c r="AK7" s="437"/>
      <c r="AL7" s="437"/>
      <c r="AM7" s="437"/>
    </row>
    <row r="8" spans="1:80" x14ac:dyDescent="0.2">
      <c r="A8" s="438" t="s">
        <v>71</v>
      </c>
      <c r="B8" s="438"/>
      <c r="C8" s="438"/>
      <c r="D8" s="438"/>
      <c r="E8" s="438"/>
      <c r="F8" s="438"/>
      <c r="G8" s="438"/>
      <c r="H8" s="438"/>
      <c r="I8" s="438"/>
      <c r="J8" s="438"/>
      <c r="K8" s="438"/>
      <c r="L8" s="438"/>
      <c r="M8" s="438"/>
      <c r="N8" s="438"/>
      <c r="O8" s="438"/>
      <c r="P8" s="438"/>
      <c r="Q8" s="438"/>
      <c r="R8" s="438"/>
      <c r="S8" s="438"/>
      <c r="T8" s="438"/>
      <c r="U8" s="438"/>
      <c r="V8" s="438"/>
      <c r="W8" s="438"/>
      <c r="X8" s="438"/>
      <c r="Y8" s="438"/>
      <c r="Z8" s="438"/>
      <c r="AA8" s="438"/>
      <c r="AB8" s="438"/>
      <c r="AC8" s="438"/>
      <c r="AD8" s="438"/>
      <c r="AE8" s="438"/>
      <c r="AF8" s="438"/>
      <c r="AG8" s="438"/>
      <c r="AH8" s="438"/>
      <c r="AI8" s="438"/>
      <c r="AJ8" s="438"/>
      <c r="AK8" s="438"/>
      <c r="AL8" s="438"/>
      <c r="AM8" s="438"/>
    </row>
    <row r="9" spans="1:80" x14ac:dyDescent="0.2">
      <c r="A9" s="243"/>
      <c r="B9" s="243"/>
      <c r="C9" s="243"/>
      <c r="D9" s="243"/>
      <c r="E9" s="243"/>
      <c r="F9" s="243"/>
      <c r="G9" s="243"/>
      <c r="H9" s="243"/>
      <c r="I9" s="243"/>
      <c r="J9" s="243"/>
      <c r="K9" s="243"/>
      <c r="L9" s="243"/>
      <c r="M9" s="243"/>
      <c r="N9" s="243"/>
      <c r="O9" s="243"/>
      <c r="P9" s="243"/>
      <c r="Q9" s="243"/>
      <c r="R9" s="243"/>
      <c r="S9" s="243"/>
      <c r="T9" s="243"/>
      <c r="U9" s="243"/>
      <c r="V9" s="243"/>
      <c r="W9" s="243"/>
      <c r="X9" s="243"/>
      <c r="Y9" s="243"/>
      <c r="Z9" s="243"/>
      <c r="AA9" s="243"/>
    </row>
    <row r="10" spans="1:80" x14ac:dyDescent="0.2">
      <c r="A10" s="439" t="s">
        <v>955</v>
      </c>
      <c r="B10" s="439"/>
      <c r="C10" s="439"/>
      <c r="D10" s="439"/>
      <c r="E10" s="439"/>
      <c r="F10" s="439"/>
      <c r="G10" s="439"/>
      <c r="H10" s="439"/>
      <c r="I10" s="439"/>
      <c r="J10" s="439"/>
      <c r="K10" s="439"/>
      <c r="L10" s="439"/>
      <c r="M10" s="439"/>
      <c r="N10" s="439"/>
      <c r="O10" s="439"/>
      <c r="P10" s="439"/>
      <c r="Q10" s="439"/>
      <c r="R10" s="439"/>
      <c r="S10" s="439"/>
      <c r="T10" s="439"/>
      <c r="U10" s="439"/>
      <c r="V10" s="439"/>
      <c r="W10" s="439"/>
      <c r="X10" s="439"/>
      <c r="Y10" s="439"/>
      <c r="Z10" s="439"/>
      <c r="AA10" s="439"/>
      <c r="AB10" s="439"/>
      <c r="AC10" s="439"/>
      <c r="AD10" s="439"/>
      <c r="AE10" s="439"/>
      <c r="AF10" s="439"/>
      <c r="AG10" s="439"/>
      <c r="AH10" s="439"/>
      <c r="AI10" s="439"/>
      <c r="AJ10" s="439"/>
      <c r="AK10" s="439"/>
      <c r="AL10" s="439"/>
      <c r="AM10" s="439"/>
    </row>
    <row r="11" spans="1:80" x14ac:dyDescent="0.2">
      <c r="AA11" s="239"/>
    </row>
    <row r="12" spans="1:80" x14ac:dyDescent="0.2">
      <c r="A12" s="438" t="s">
        <v>905</v>
      </c>
      <c r="B12" s="438"/>
      <c r="C12" s="438"/>
      <c r="D12" s="438"/>
      <c r="E12" s="438"/>
      <c r="F12" s="438"/>
      <c r="G12" s="438"/>
      <c r="H12" s="438"/>
      <c r="I12" s="438"/>
      <c r="J12" s="438"/>
      <c r="K12" s="438"/>
      <c r="L12" s="438"/>
      <c r="M12" s="438"/>
      <c r="N12" s="438"/>
      <c r="O12" s="438"/>
      <c r="P12" s="438"/>
      <c r="Q12" s="438"/>
      <c r="R12" s="438"/>
      <c r="S12" s="438"/>
      <c r="T12" s="438"/>
      <c r="U12" s="438"/>
      <c r="V12" s="438"/>
      <c r="W12" s="438"/>
      <c r="X12" s="438"/>
      <c r="Y12" s="438"/>
      <c r="Z12" s="438"/>
      <c r="AA12" s="438"/>
      <c r="AB12" s="438"/>
      <c r="AC12" s="438"/>
      <c r="AD12" s="438"/>
      <c r="AE12" s="438"/>
      <c r="AF12" s="438"/>
      <c r="AG12" s="438"/>
      <c r="AH12" s="438"/>
      <c r="AI12" s="438"/>
      <c r="AJ12" s="438"/>
      <c r="AK12" s="438"/>
      <c r="AL12" s="438"/>
      <c r="AM12" s="438"/>
    </row>
    <row r="13" spans="1:80" x14ac:dyDescent="0.2">
      <c r="A13" s="438" t="s">
        <v>947</v>
      </c>
      <c r="B13" s="438"/>
      <c r="C13" s="438"/>
      <c r="D13" s="438"/>
      <c r="E13" s="438"/>
      <c r="F13" s="438"/>
      <c r="G13" s="438"/>
      <c r="H13" s="438"/>
      <c r="I13" s="438"/>
      <c r="J13" s="438"/>
      <c r="K13" s="438"/>
      <c r="L13" s="438"/>
      <c r="M13" s="438"/>
      <c r="N13" s="438"/>
      <c r="O13" s="438"/>
      <c r="P13" s="438"/>
      <c r="Q13" s="438"/>
      <c r="R13" s="438"/>
      <c r="S13" s="438"/>
      <c r="T13" s="438"/>
      <c r="U13" s="438"/>
      <c r="V13" s="438"/>
      <c r="W13" s="438"/>
      <c r="X13" s="438"/>
      <c r="Y13" s="438"/>
      <c r="Z13" s="438"/>
      <c r="AA13" s="438"/>
      <c r="AB13" s="438"/>
      <c r="AC13" s="438"/>
      <c r="AD13" s="438"/>
      <c r="AE13" s="438"/>
      <c r="AF13" s="438"/>
      <c r="AG13" s="438"/>
      <c r="AH13" s="438"/>
      <c r="AI13" s="438"/>
      <c r="AJ13" s="438"/>
      <c r="AK13" s="438"/>
      <c r="AL13" s="438"/>
      <c r="AM13" s="438"/>
    </row>
    <row r="14" spans="1:80" x14ac:dyDescent="0.2">
      <c r="AR14" s="244"/>
      <c r="AS14" s="244"/>
      <c r="AT14" s="244"/>
      <c r="AU14" s="244"/>
      <c r="AV14" s="244"/>
      <c r="AW14" s="244"/>
      <c r="AX14" s="244"/>
      <c r="AY14" s="244"/>
      <c r="AZ14" s="244"/>
      <c r="BA14" s="244"/>
      <c r="BB14" s="244"/>
      <c r="BC14" s="244"/>
    </row>
    <row r="15" spans="1:80" ht="31.5" customHeight="1" x14ac:dyDescent="0.2">
      <c r="A15" s="440" t="s">
        <v>67</v>
      </c>
      <c r="B15" s="435" t="s">
        <v>24</v>
      </c>
      <c r="C15" s="435" t="s">
        <v>5</v>
      </c>
      <c r="D15" s="440" t="s">
        <v>899</v>
      </c>
      <c r="E15" s="443" t="s">
        <v>956</v>
      </c>
      <c r="F15" s="444"/>
      <c r="G15" s="444"/>
      <c r="H15" s="444"/>
      <c r="I15" s="444"/>
      <c r="J15" s="444"/>
      <c r="K15" s="444"/>
      <c r="L15" s="444"/>
      <c r="M15" s="444"/>
      <c r="N15" s="444"/>
      <c r="O15" s="444"/>
      <c r="P15" s="444"/>
      <c r="Q15" s="444"/>
      <c r="R15" s="444"/>
      <c r="S15" s="444"/>
      <c r="T15" s="444"/>
      <c r="U15" s="444"/>
      <c r="V15" s="444"/>
      <c r="W15" s="444"/>
      <c r="X15" s="444"/>
      <c r="Y15" s="444"/>
      <c r="Z15" s="444"/>
      <c r="AA15" s="444"/>
      <c r="AB15" s="444"/>
      <c r="AC15" s="444"/>
      <c r="AD15" s="444"/>
      <c r="AE15" s="444"/>
      <c r="AF15" s="444"/>
      <c r="AG15" s="444"/>
      <c r="AH15" s="444"/>
      <c r="AI15" s="444"/>
      <c r="AJ15" s="444"/>
      <c r="AK15" s="444"/>
      <c r="AL15" s="444"/>
      <c r="AM15" s="444"/>
      <c r="AN15" s="444"/>
      <c r="AO15" s="444"/>
      <c r="AP15" s="444"/>
      <c r="AQ15" s="444"/>
      <c r="AR15" s="444"/>
      <c r="AS15" s="444"/>
      <c r="AT15" s="444"/>
      <c r="AU15" s="444"/>
      <c r="AV15" s="444"/>
      <c r="AW15" s="444"/>
      <c r="AX15" s="444"/>
      <c r="AY15" s="444"/>
      <c r="AZ15" s="444"/>
      <c r="BA15" s="444"/>
      <c r="BB15" s="444"/>
      <c r="BC15" s="444"/>
      <c r="BD15" s="444"/>
      <c r="BE15" s="444"/>
      <c r="BF15" s="444"/>
      <c r="BG15" s="444"/>
      <c r="BH15" s="444"/>
      <c r="BI15" s="444"/>
      <c r="BJ15" s="444"/>
      <c r="BK15" s="444"/>
      <c r="BL15" s="444"/>
      <c r="BM15" s="444"/>
      <c r="BN15" s="444"/>
      <c r="BO15" s="444"/>
      <c r="BP15" s="444"/>
      <c r="BQ15" s="444"/>
      <c r="BR15" s="444"/>
      <c r="BS15" s="444"/>
      <c r="BT15" s="444"/>
      <c r="BU15" s="444"/>
      <c r="BV15" s="445"/>
      <c r="BW15" s="451" t="s">
        <v>832</v>
      </c>
      <c r="BX15" s="452"/>
      <c r="BY15" s="452"/>
      <c r="BZ15" s="453"/>
      <c r="CA15" s="435" t="s">
        <v>7</v>
      </c>
    </row>
    <row r="16" spans="1:80" ht="49.5" customHeight="1" x14ac:dyDescent="0.2">
      <c r="A16" s="441"/>
      <c r="B16" s="435"/>
      <c r="C16" s="435"/>
      <c r="D16" s="441"/>
      <c r="E16" s="443" t="s">
        <v>9</v>
      </c>
      <c r="F16" s="444"/>
      <c r="G16" s="444"/>
      <c r="H16" s="444"/>
      <c r="I16" s="444"/>
      <c r="J16" s="444"/>
      <c r="K16" s="444"/>
      <c r="L16" s="444"/>
      <c r="M16" s="444"/>
      <c r="N16" s="444"/>
      <c r="O16" s="444"/>
      <c r="P16" s="444"/>
      <c r="Q16" s="444"/>
      <c r="R16" s="444"/>
      <c r="S16" s="444"/>
      <c r="T16" s="444"/>
      <c r="U16" s="444"/>
      <c r="V16" s="444"/>
      <c r="W16" s="444"/>
      <c r="X16" s="444"/>
      <c r="Y16" s="444"/>
      <c r="Z16" s="444"/>
      <c r="AA16" s="444"/>
      <c r="AB16" s="444"/>
      <c r="AC16" s="444"/>
      <c r="AD16" s="444"/>
      <c r="AE16" s="444"/>
      <c r="AF16" s="444"/>
      <c r="AG16" s="444"/>
      <c r="AH16" s="444"/>
      <c r="AI16" s="444"/>
      <c r="AJ16" s="444"/>
      <c r="AK16" s="444"/>
      <c r="AL16" s="444"/>
      <c r="AM16" s="445"/>
      <c r="AN16" s="443" t="s">
        <v>10</v>
      </c>
      <c r="AO16" s="444"/>
      <c r="AP16" s="444"/>
      <c r="AQ16" s="444"/>
      <c r="AR16" s="444"/>
      <c r="AS16" s="444"/>
      <c r="AT16" s="444"/>
      <c r="AU16" s="444"/>
      <c r="AV16" s="444"/>
      <c r="AW16" s="444"/>
      <c r="AX16" s="444"/>
      <c r="AY16" s="444"/>
      <c r="AZ16" s="444"/>
      <c r="BA16" s="444"/>
      <c r="BB16" s="444"/>
      <c r="BC16" s="444"/>
      <c r="BD16" s="444"/>
      <c r="BE16" s="444"/>
      <c r="BF16" s="444"/>
      <c r="BG16" s="444"/>
      <c r="BH16" s="444"/>
      <c r="BI16" s="444"/>
      <c r="BJ16" s="444"/>
      <c r="BK16" s="444"/>
      <c r="BL16" s="444"/>
      <c r="BM16" s="444"/>
      <c r="BN16" s="444"/>
      <c r="BO16" s="444"/>
      <c r="BP16" s="444"/>
      <c r="BQ16" s="444"/>
      <c r="BR16" s="444"/>
      <c r="BS16" s="444"/>
      <c r="BT16" s="444"/>
      <c r="BU16" s="444"/>
      <c r="BV16" s="444"/>
      <c r="BW16" s="454"/>
      <c r="BX16" s="455"/>
      <c r="BY16" s="455"/>
      <c r="BZ16" s="456"/>
      <c r="CA16" s="435"/>
      <c r="CB16" s="245"/>
    </row>
    <row r="17" spans="1:80" ht="51.75" customHeight="1" x14ac:dyDescent="0.2">
      <c r="A17" s="441"/>
      <c r="B17" s="435"/>
      <c r="C17" s="435"/>
      <c r="D17" s="441"/>
      <c r="E17" s="447" t="s">
        <v>14</v>
      </c>
      <c r="F17" s="448"/>
      <c r="G17" s="448"/>
      <c r="H17" s="448"/>
      <c r="I17" s="448"/>
      <c r="J17" s="448"/>
      <c r="K17" s="449"/>
      <c r="L17" s="447" t="s">
        <v>76</v>
      </c>
      <c r="M17" s="448"/>
      <c r="N17" s="448"/>
      <c r="O17" s="448"/>
      <c r="P17" s="448"/>
      <c r="Q17" s="448"/>
      <c r="R17" s="449"/>
      <c r="S17" s="435" t="s">
        <v>77</v>
      </c>
      <c r="T17" s="435"/>
      <c r="U17" s="435"/>
      <c r="V17" s="435"/>
      <c r="W17" s="435"/>
      <c r="X17" s="435"/>
      <c r="Y17" s="435"/>
      <c r="Z17" s="435" t="s">
        <v>79</v>
      </c>
      <c r="AA17" s="435"/>
      <c r="AB17" s="435"/>
      <c r="AC17" s="435"/>
      <c r="AD17" s="435"/>
      <c r="AE17" s="435"/>
      <c r="AF17" s="435"/>
      <c r="AG17" s="446" t="s">
        <v>78</v>
      </c>
      <c r="AH17" s="446"/>
      <c r="AI17" s="446"/>
      <c r="AJ17" s="446"/>
      <c r="AK17" s="446"/>
      <c r="AL17" s="446"/>
      <c r="AM17" s="446"/>
      <c r="AN17" s="435" t="s">
        <v>14</v>
      </c>
      <c r="AO17" s="435"/>
      <c r="AP17" s="435"/>
      <c r="AQ17" s="435"/>
      <c r="AR17" s="435"/>
      <c r="AS17" s="435"/>
      <c r="AT17" s="435"/>
      <c r="AU17" s="447" t="s">
        <v>76</v>
      </c>
      <c r="AV17" s="448"/>
      <c r="AW17" s="448"/>
      <c r="AX17" s="448"/>
      <c r="AY17" s="448"/>
      <c r="AZ17" s="448"/>
      <c r="BA17" s="449"/>
      <c r="BB17" s="447" t="s">
        <v>77</v>
      </c>
      <c r="BC17" s="448"/>
      <c r="BD17" s="448"/>
      <c r="BE17" s="448"/>
      <c r="BF17" s="448"/>
      <c r="BG17" s="448"/>
      <c r="BH17" s="449"/>
      <c r="BI17" s="447" t="s">
        <v>79</v>
      </c>
      <c r="BJ17" s="448"/>
      <c r="BK17" s="448"/>
      <c r="BL17" s="448"/>
      <c r="BM17" s="448"/>
      <c r="BN17" s="448"/>
      <c r="BO17" s="449"/>
      <c r="BP17" s="443" t="s">
        <v>78</v>
      </c>
      <c r="BQ17" s="444"/>
      <c r="BR17" s="444"/>
      <c r="BS17" s="444"/>
      <c r="BT17" s="444"/>
      <c r="BU17" s="444"/>
      <c r="BV17" s="444"/>
      <c r="BW17" s="457"/>
      <c r="BX17" s="458"/>
      <c r="BY17" s="458"/>
      <c r="BZ17" s="459"/>
      <c r="CA17" s="435"/>
      <c r="CB17" s="245"/>
    </row>
    <row r="18" spans="1:80" ht="51.75" customHeight="1" x14ac:dyDescent="0.2">
      <c r="A18" s="441"/>
      <c r="B18" s="435"/>
      <c r="C18" s="435"/>
      <c r="D18" s="441"/>
      <c r="E18" s="246" t="s">
        <v>23</v>
      </c>
      <c r="F18" s="446" t="s">
        <v>22</v>
      </c>
      <c r="G18" s="446"/>
      <c r="H18" s="446"/>
      <c r="I18" s="446"/>
      <c r="J18" s="446"/>
      <c r="K18" s="446"/>
      <c r="L18" s="246" t="s">
        <v>23</v>
      </c>
      <c r="M18" s="446" t="s">
        <v>22</v>
      </c>
      <c r="N18" s="446"/>
      <c r="O18" s="446"/>
      <c r="P18" s="446"/>
      <c r="Q18" s="446"/>
      <c r="R18" s="446"/>
      <c r="S18" s="246" t="s">
        <v>23</v>
      </c>
      <c r="T18" s="446" t="s">
        <v>22</v>
      </c>
      <c r="U18" s="446"/>
      <c r="V18" s="446"/>
      <c r="W18" s="446"/>
      <c r="X18" s="446"/>
      <c r="Y18" s="446"/>
      <c r="Z18" s="246" t="s">
        <v>23</v>
      </c>
      <c r="AA18" s="446" t="s">
        <v>22</v>
      </c>
      <c r="AB18" s="446"/>
      <c r="AC18" s="446"/>
      <c r="AD18" s="446"/>
      <c r="AE18" s="446"/>
      <c r="AF18" s="446"/>
      <c r="AG18" s="246" t="s">
        <v>23</v>
      </c>
      <c r="AH18" s="446" t="s">
        <v>22</v>
      </c>
      <c r="AI18" s="446"/>
      <c r="AJ18" s="446"/>
      <c r="AK18" s="446"/>
      <c r="AL18" s="446"/>
      <c r="AM18" s="446"/>
      <c r="AN18" s="246" t="s">
        <v>23</v>
      </c>
      <c r="AO18" s="446" t="s">
        <v>22</v>
      </c>
      <c r="AP18" s="446"/>
      <c r="AQ18" s="446"/>
      <c r="AR18" s="446"/>
      <c r="AS18" s="446"/>
      <c r="AT18" s="446"/>
      <c r="AU18" s="246" t="s">
        <v>23</v>
      </c>
      <c r="AV18" s="446" t="s">
        <v>22</v>
      </c>
      <c r="AW18" s="446"/>
      <c r="AX18" s="446"/>
      <c r="AY18" s="446"/>
      <c r="AZ18" s="446"/>
      <c r="BA18" s="446"/>
      <c r="BB18" s="246" t="s">
        <v>23</v>
      </c>
      <c r="BC18" s="446" t="s">
        <v>22</v>
      </c>
      <c r="BD18" s="446"/>
      <c r="BE18" s="446"/>
      <c r="BF18" s="446"/>
      <c r="BG18" s="446"/>
      <c r="BH18" s="446"/>
      <c r="BI18" s="246" t="s">
        <v>23</v>
      </c>
      <c r="BJ18" s="446" t="s">
        <v>22</v>
      </c>
      <c r="BK18" s="446"/>
      <c r="BL18" s="446"/>
      <c r="BM18" s="446"/>
      <c r="BN18" s="446"/>
      <c r="BO18" s="446"/>
      <c r="BP18" s="246" t="s">
        <v>23</v>
      </c>
      <c r="BQ18" s="446" t="s">
        <v>22</v>
      </c>
      <c r="BR18" s="446"/>
      <c r="BS18" s="446"/>
      <c r="BT18" s="446"/>
      <c r="BU18" s="446"/>
      <c r="BV18" s="446"/>
      <c r="BW18" s="450" t="s">
        <v>23</v>
      </c>
      <c r="BX18" s="450"/>
      <c r="BY18" s="450" t="s">
        <v>22</v>
      </c>
      <c r="BZ18" s="450"/>
      <c r="CA18" s="435"/>
      <c r="CB18" s="245"/>
    </row>
    <row r="19" spans="1:80" ht="75" customHeight="1" x14ac:dyDescent="0.2">
      <c r="A19" s="442"/>
      <c r="B19" s="435"/>
      <c r="C19" s="435"/>
      <c r="D19" s="442"/>
      <c r="E19" s="247" t="s">
        <v>898</v>
      </c>
      <c r="F19" s="313" t="s">
        <v>898</v>
      </c>
      <c r="G19" s="248" t="s">
        <v>2</v>
      </c>
      <c r="H19" s="248" t="s">
        <v>3</v>
      </c>
      <c r="I19" s="248" t="s">
        <v>54</v>
      </c>
      <c r="J19" s="248" t="s">
        <v>1</v>
      </c>
      <c r="K19" s="248" t="s">
        <v>13</v>
      </c>
      <c r="L19" s="247" t="s">
        <v>898</v>
      </c>
      <c r="M19" s="313" t="s">
        <v>898</v>
      </c>
      <c r="N19" s="248" t="s">
        <v>2</v>
      </c>
      <c r="O19" s="248" t="s">
        <v>3</v>
      </c>
      <c r="P19" s="248" t="s">
        <v>54</v>
      </c>
      <c r="Q19" s="248" t="s">
        <v>1</v>
      </c>
      <c r="R19" s="248" t="s">
        <v>13</v>
      </c>
      <c r="S19" s="247" t="s">
        <v>898</v>
      </c>
      <c r="T19" s="313" t="s">
        <v>898</v>
      </c>
      <c r="U19" s="248" t="s">
        <v>2</v>
      </c>
      <c r="V19" s="248" t="s">
        <v>3</v>
      </c>
      <c r="W19" s="248" t="s">
        <v>54</v>
      </c>
      <c r="X19" s="248" t="s">
        <v>1</v>
      </c>
      <c r="Y19" s="248" t="s">
        <v>13</v>
      </c>
      <c r="Z19" s="247" t="s">
        <v>898</v>
      </c>
      <c r="AA19" s="313" t="s">
        <v>898</v>
      </c>
      <c r="AB19" s="248" t="s">
        <v>2</v>
      </c>
      <c r="AC19" s="248" t="s">
        <v>3</v>
      </c>
      <c r="AD19" s="248" t="s">
        <v>54</v>
      </c>
      <c r="AE19" s="248" t="s">
        <v>1</v>
      </c>
      <c r="AF19" s="248" t="s">
        <v>13</v>
      </c>
      <c r="AG19" s="247" t="s">
        <v>898</v>
      </c>
      <c r="AH19" s="313" t="s">
        <v>898</v>
      </c>
      <c r="AI19" s="248" t="s">
        <v>2</v>
      </c>
      <c r="AJ19" s="248" t="s">
        <v>3</v>
      </c>
      <c r="AK19" s="248" t="s">
        <v>54</v>
      </c>
      <c r="AL19" s="248" t="s">
        <v>1</v>
      </c>
      <c r="AM19" s="248" t="s">
        <v>13</v>
      </c>
      <c r="AN19" s="247" t="s">
        <v>898</v>
      </c>
      <c r="AO19" s="313" t="s">
        <v>898</v>
      </c>
      <c r="AP19" s="248" t="s">
        <v>2</v>
      </c>
      <c r="AQ19" s="248" t="s">
        <v>3</v>
      </c>
      <c r="AR19" s="248" t="s">
        <v>54</v>
      </c>
      <c r="AS19" s="248" t="s">
        <v>1</v>
      </c>
      <c r="AT19" s="248" t="s">
        <v>13</v>
      </c>
      <c r="AU19" s="247" t="s">
        <v>898</v>
      </c>
      <c r="AV19" s="313" t="s">
        <v>898</v>
      </c>
      <c r="AW19" s="248" t="s">
        <v>2</v>
      </c>
      <c r="AX19" s="248" t="s">
        <v>3</v>
      </c>
      <c r="AY19" s="248" t="s">
        <v>54</v>
      </c>
      <c r="AZ19" s="248" t="s">
        <v>1</v>
      </c>
      <c r="BA19" s="248" t="s">
        <v>13</v>
      </c>
      <c r="BB19" s="247" t="s">
        <v>898</v>
      </c>
      <c r="BC19" s="313" t="s">
        <v>898</v>
      </c>
      <c r="BD19" s="248" t="s">
        <v>2</v>
      </c>
      <c r="BE19" s="248" t="s">
        <v>3</v>
      </c>
      <c r="BF19" s="248" t="s">
        <v>54</v>
      </c>
      <c r="BG19" s="248" t="s">
        <v>1</v>
      </c>
      <c r="BH19" s="248" t="s">
        <v>13</v>
      </c>
      <c r="BI19" s="247" t="s">
        <v>898</v>
      </c>
      <c r="BJ19" s="313" t="s">
        <v>898</v>
      </c>
      <c r="BK19" s="248" t="s">
        <v>2</v>
      </c>
      <c r="BL19" s="248" t="s">
        <v>3</v>
      </c>
      <c r="BM19" s="248" t="s">
        <v>54</v>
      </c>
      <c r="BN19" s="248" t="s">
        <v>1</v>
      </c>
      <c r="BO19" s="248" t="s">
        <v>13</v>
      </c>
      <c r="BP19" s="247" t="s">
        <v>898</v>
      </c>
      <c r="BQ19" s="313" t="s">
        <v>898</v>
      </c>
      <c r="BR19" s="248" t="s">
        <v>2</v>
      </c>
      <c r="BS19" s="248" t="s">
        <v>3</v>
      </c>
      <c r="BT19" s="248" t="s">
        <v>54</v>
      </c>
      <c r="BU19" s="248" t="s">
        <v>1</v>
      </c>
      <c r="BV19" s="248" t="s">
        <v>13</v>
      </c>
      <c r="BW19" s="249" t="s">
        <v>900</v>
      </c>
      <c r="BX19" s="249" t="s">
        <v>8</v>
      </c>
      <c r="BY19" s="249" t="s">
        <v>900</v>
      </c>
      <c r="BZ19" s="249" t="s">
        <v>8</v>
      </c>
      <c r="CA19" s="435"/>
      <c r="CB19" s="245"/>
    </row>
    <row r="20" spans="1:80" x14ac:dyDescent="0.2">
      <c r="A20" s="250">
        <v>1</v>
      </c>
      <c r="B20" s="250">
        <v>2</v>
      </c>
      <c r="C20" s="250">
        <v>3</v>
      </c>
      <c r="D20" s="250">
        <v>4</v>
      </c>
      <c r="E20" s="251" t="s">
        <v>81</v>
      </c>
      <c r="F20" s="314" t="s">
        <v>82</v>
      </c>
      <c r="G20" s="250" t="s">
        <v>83</v>
      </c>
      <c r="H20" s="250" t="s">
        <v>84</v>
      </c>
      <c r="I20" s="250" t="s">
        <v>85</v>
      </c>
      <c r="J20" s="250" t="s">
        <v>86</v>
      </c>
      <c r="K20" s="250" t="s">
        <v>87</v>
      </c>
      <c r="L20" s="250" t="s">
        <v>88</v>
      </c>
      <c r="M20" s="314" t="s">
        <v>89</v>
      </c>
      <c r="N20" s="250" t="s">
        <v>90</v>
      </c>
      <c r="O20" s="250" t="s">
        <v>91</v>
      </c>
      <c r="P20" s="250" t="s">
        <v>92</v>
      </c>
      <c r="Q20" s="250" t="s">
        <v>93</v>
      </c>
      <c r="R20" s="250" t="s">
        <v>94</v>
      </c>
      <c r="S20" s="250" t="s">
        <v>95</v>
      </c>
      <c r="T20" s="314" t="s">
        <v>96</v>
      </c>
      <c r="U20" s="250" t="s">
        <v>97</v>
      </c>
      <c r="V20" s="250" t="s">
        <v>98</v>
      </c>
      <c r="W20" s="250" t="s">
        <v>99</v>
      </c>
      <c r="X20" s="250" t="s">
        <v>100</v>
      </c>
      <c r="Y20" s="250" t="s">
        <v>101</v>
      </c>
      <c r="Z20" s="250" t="s">
        <v>102</v>
      </c>
      <c r="AA20" s="314" t="s">
        <v>103</v>
      </c>
      <c r="AB20" s="250" t="s">
        <v>104</v>
      </c>
      <c r="AC20" s="250" t="s">
        <v>105</v>
      </c>
      <c r="AD20" s="250" t="s">
        <v>106</v>
      </c>
      <c r="AE20" s="250" t="s">
        <v>107</v>
      </c>
      <c r="AF20" s="250" t="s">
        <v>108</v>
      </c>
      <c r="AG20" s="250" t="s">
        <v>109</v>
      </c>
      <c r="AH20" s="314" t="s">
        <v>110</v>
      </c>
      <c r="AI20" s="250" t="s">
        <v>111</v>
      </c>
      <c r="AJ20" s="250" t="s">
        <v>112</v>
      </c>
      <c r="AK20" s="250" t="s">
        <v>113</v>
      </c>
      <c r="AL20" s="250" t="s">
        <v>114</v>
      </c>
      <c r="AM20" s="250" t="s">
        <v>115</v>
      </c>
      <c r="AN20" s="250" t="s">
        <v>116</v>
      </c>
      <c r="AO20" s="314" t="s">
        <v>117</v>
      </c>
      <c r="AP20" s="250" t="s">
        <v>118</v>
      </c>
      <c r="AQ20" s="250" t="s">
        <v>119</v>
      </c>
      <c r="AR20" s="250" t="s">
        <v>120</v>
      </c>
      <c r="AS20" s="250" t="s">
        <v>121</v>
      </c>
      <c r="AT20" s="250" t="s">
        <v>122</v>
      </c>
      <c r="AU20" s="250" t="s">
        <v>123</v>
      </c>
      <c r="AV20" s="314" t="s">
        <v>124</v>
      </c>
      <c r="AW20" s="250" t="s">
        <v>125</v>
      </c>
      <c r="AX20" s="252" t="s">
        <v>126</v>
      </c>
      <c r="AY20" s="250" t="s">
        <v>127</v>
      </c>
      <c r="AZ20" s="250" t="s">
        <v>128</v>
      </c>
      <c r="BA20" s="250" t="s">
        <v>129</v>
      </c>
      <c r="BB20" s="250" t="s">
        <v>130</v>
      </c>
      <c r="BC20" s="314" t="s">
        <v>131</v>
      </c>
      <c r="BD20" s="250" t="s">
        <v>132</v>
      </c>
      <c r="BE20" s="250" t="s">
        <v>133</v>
      </c>
      <c r="BF20" s="250" t="s">
        <v>134</v>
      </c>
      <c r="BG20" s="250" t="s">
        <v>135</v>
      </c>
      <c r="BH20" s="250" t="s">
        <v>136</v>
      </c>
      <c r="BI20" s="250" t="s">
        <v>137</v>
      </c>
      <c r="BJ20" s="314" t="s">
        <v>138</v>
      </c>
      <c r="BK20" s="250" t="s">
        <v>139</v>
      </c>
      <c r="BL20" s="250" t="s">
        <v>140</v>
      </c>
      <c r="BM20" s="250" t="s">
        <v>141</v>
      </c>
      <c r="BN20" s="250" t="s">
        <v>142</v>
      </c>
      <c r="BO20" s="250" t="s">
        <v>143</v>
      </c>
      <c r="BP20" s="250" t="s">
        <v>144</v>
      </c>
      <c r="BQ20" s="314" t="s">
        <v>145</v>
      </c>
      <c r="BR20" s="250" t="s">
        <v>146</v>
      </c>
      <c r="BS20" s="250" t="s">
        <v>147</v>
      </c>
      <c r="BT20" s="250" t="s">
        <v>148</v>
      </c>
      <c r="BU20" s="250" t="s">
        <v>149</v>
      </c>
      <c r="BV20" s="250" t="s">
        <v>150</v>
      </c>
      <c r="BW20" s="250">
        <v>7</v>
      </c>
      <c r="BX20" s="250">
        <f>BW20+1</f>
        <v>8</v>
      </c>
      <c r="BY20" s="250">
        <f>BX20+1</f>
        <v>9</v>
      </c>
      <c r="BZ20" s="250">
        <f>BY20+1</f>
        <v>10</v>
      </c>
      <c r="CA20" s="250">
        <f>BZ20+1</f>
        <v>11</v>
      </c>
      <c r="CB20" s="241"/>
    </row>
    <row r="21" spans="1:80" x14ac:dyDescent="0.2">
      <c r="A21" s="222" t="s">
        <v>948</v>
      </c>
      <c r="B21" s="223" t="s">
        <v>154</v>
      </c>
      <c r="C21" s="222" t="s">
        <v>906</v>
      </c>
      <c r="D21" s="232">
        <f>D23+D24</f>
        <v>36.69783000000001</v>
      </c>
      <c r="E21" s="253"/>
      <c r="F21" s="254">
        <f>M21+T21+AA21+AH21</f>
        <v>36.697830000000003</v>
      </c>
      <c r="G21" s="253">
        <f>N21+U21+AB21+AI21</f>
        <v>0.75</v>
      </c>
      <c r="H21" s="253">
        <f t="shared" ref="H21:J21" si="0">O21+V21+AC21+AJ21</f>
        <v>0</v>
      </c>
      <c r="I21" s="253">
        <f t="shared" si="0"/>
        <v>10.995999999999999</v>
      </c>
      <c r="J21" s="253">
        <f t="shared" si="0"/>
        <v>0</v>
      </c>
      <c r="K21" s="253">
        <f>R21+Y21+AF21+AM21</f>
        <v>442</v>
      </c>
      <c r="L21" s="253">
        <f t="shared" ref="L21" si="1">L33</f>
        <v>0</v>
      </c>
      <c r="M21" s="255">
        <f t="shared" ref="M21:R21" si="2">M35</f>
        <v>0.90774999666666933</v>
      </c>
      <c r="N21" s="256">
        <f t="shared" si="2"/>
        <v>0</v>
      </c>
      <c r="O21" s="256">
        <f t="shared" si="2"/>
        <v>0</v>
      </c>
      <c r="P21" s="256">
        <f t="shared" si="2"/>
        <v>0</v>
      </c>
      <c r="Q21" s="256">
        <f t="shared" si="2"/>
        <v>0</v>
      </c>
      <c r="R21" s="256">
        <f t="shared" si="2"/>
        <v>83</v>
      </c>
      <c r="S21" s="230">
        <f t="shared" ref="S21" si="3">S35+S80</f>
        <v>0</v>
      </c>
      <c r="T21" s="257">
        <f t="shared" ref="T21:Y21" si="4">T35</f>
        <v>13.197035666666668</v>
      </c>
      <c r="U21" s="256">
        <f t="shared" si="4"/>
        <v>0</v>
      </c>
      <c r="V21" s="256">
        <f t="shared" si="4"/>
        <v>0</v>
      </c>
      <c r="W21" s="256">
        <f t="shared" si="4"/>
        <v>6.7309999999999999</v>
      </c>
      <c r="X21" s="256">
        <f t="shared" si="4"/>
        <v>0</v>
      </c>
      <c r="Y21" s="256">
        <f t="shared" si="4"/>
        <v>159</v>
      </c>
      <c r="Z21" s="230">
        <f t="shared" ref="Z21" si="5">Z35+Z80</f>
        <v>0</v>
      </c>
      <c r="AA21" s="257">
        <f t="shared" ref="AA21:AF21" si="6">AA35</f>
        <v>20.716775989999999</v>
      </c>
      <c r="AB21" s="256">
        <f t="shared" si="6"/>
        <v>0.75</v>
      </c>
      <c r="AC21" s="256">
        <f t="shared" si="6"/>
        <v>0</v>
      </c>
      <c r="AD21" s="256">
        <f t="shared" si="6"/>
        <v>4.2649999999999997</v>
      </c>
      <c r="AE21" s="256">
        <f t="shared" si="6"/>
        <v>0</v>
      </c>
      <c r="AF21" s="256">
        <f t="shared" si="6"/>
        <v>140</v>
      </c>
      <c r="AG21" s="230">
        <f t="shared" ref="AG21:AN21" si="7">AG35+AG80</f>
        <v>0</v>
      </c>
      <c r="AH21" s="321">
        <f t="shared" ref="AH21:AM21" si="8">AH35</f>
        <v>1.876268346666671</v>
      </c>
      <c r="AI21" s="256">
        <f t="shared" si="8"/>
        <v>0</v>
      </c>
      <c r="AJ21" s="256">
        <f t="shared" si="8"/>
        <v>0</v>
      </c>
      <c r="AK21" s="256">
        <f t="shared" si="8"/>
        <v>0</v>
      </c>
      <c r="AL21" s="256">
        <f t="shared" si="8"/>
        <v>0</v>
      </c>
      <c r="AM21" s="256">
        <f t="shared" si="8"/>
        <v>60</v>
      </c>
      <c r="AN21" s="230">
        <f t="shared" si="7"/>
        <v>0</v>
      </c>
      <c r="AO21" s="254">
        <f>AV21+BC21+BJ21+BQ21</f>
        <v>36.738211200000002</v>
      </c>
      <c r="AP21" s="253">
        <f t="shared" ref="AP21" si="9">AW21+BD21+BK21+BR21</f>
        <v>0.75</v>
      </c>
      <c r="AQ21" s="253">
        <f t="shared" ref="AQ21" si="10">AX21+BE21+BL21+BS21</f>
        <v>0</v>
      </c>
      <c r="AR21" s="253">
        <f t="shared" ref="AR21" si="11">AY21+BF21+BM21+BT21</f>
        <v>13.077999999999999</v>
      </c>
      <c r="AS21" s="253">
        <f t="shared" ref="AS21" si="12">AZ21+BG21+BN21+BU21</f>
        <v>0</v>
      </c>
      <c r="AT21" s="253">
        <f>BA21+BH21+BO21+BV21</f>
        <v>451</v>
      </c>
      <c r="AU21" s="253">
        <v>0</v>
      </c>
      <c r="AV21" s="255">
        <f t="shared" ref="AV21:BA21" si="13">AV35</f>
        <v>0.78756925</v>
      </c>
      <c r="AW21" s="256">
        <f t="shared" si="13"/>
        <v>0</v>
      </c>
      <c r="AX21" s="256">
        <f t="shared" si="13"/>
        <v>0</v>
      </c>
      <c r="AY21" s="256">
        <f t="shared" si="13"/>
        <v>0</v>
      </c>
      <c r="AZ21" s="256">
        <f t="shared" si="13"/>
        <v>0</v>
      </c>
      <c r="BA21" s="256">
        <f t="shared" si="13"/>
        <v>48</v>
      </c>
      <c r="BB21" s="253">
        <v>0</v>
      </c>
      <c r="BC21" s="255">
        <v>19.673221160000001</v>
      </c>
      <c r="BD21" s="256">
        <f t="shared" ref="BD21:BH21" si="14">BD35</f>
        <v>0</v>
      </c>
      <c r="BE21" s="256">
        <f t="shared" si="14"/>
        <v>0</v>
      </c>
      <c r="BF21" s="307">
        <f t="shared" si="14"/>
        <v>0.89499999999999991</v>
      </c>
      <c r="BG21" s="256">
        <f t="shared" si="14"/>
        <v>0</v>
      </c>
      <c r="BH21" s="256">
        <f t="shared" si="14"/>
        <v>140</v>
      </c>
      <c r="BI21" s="253">
        <v>0</v>
      </c>
      <c r="BJ21" s="255">
        <f t="shared" ref="BJ21" si="15">BJ35</f>
        <v>12.552205880000001</v>
      </c>
      <c r="BK21" s="256">
        <f t="shared" ref="BK21:BO21" si="16">BK35</f>
        <v>0.75</v>
      </c>
      <c r="BL21" s="256">
        <f t="shared" si="16"/>
        <v>0</v>
      </c>
      <c r="BM21" s="256">
        <f t="shared" si="16"/>
        <v>8.4969999999999999</v>
      </c>
      <c r="BN21" s="256">
        <f t="shared" si="16"/>
        <v>0</v>
      </c>
      <c r="BO21" s="256">
        <f t="shared" si="16"/>
        <v>178</v>
      </c>
      <c r="BP21" s="253">
        <v>0</v>
      </c>
      <c r="BQ21" s="318">
        <f t="shared" ref="BQ21:BV21" si="17">BQ35</f>
        <v>3.72521491</v>
      </c>
      <c r="BR21" s="256">
        <f t="shared" si="17"/>
        <v>0</v>
      </c>
      <c r="BS21" s="256">
        <f t="shared" si="17"/>
        <v>0</v>
      </c>
      <c r="BT21" s="256">
        <f t="shared" si="17"/>
        <v>3.6860000000000004</v>
      </c>
      <c r="BU21" s="256">
        <f t="shared" si="17"/>
        <v>0</v>
      </c>
      <c r="BV21" s="256">
        <f t="shared" si="17"/>
        <v>85</v>
      </c>
      <c r="BW21" s="250"/>
      <c r="BX21" s="250"/>
      <c r="BY21" s="258">
        <f>AH21-BQ21</f>
        <v>-1.8489465633333291</v>
      </c>
      <c r="BZ21" s="258">
        <f>BY21/T21</f>
        <v>-0.14010317241192541</v>
      </c>
      <c r="CA21" s="250"/>
      <c r="CB21" s="241"/>
    </row>
    <row r="22" spans="1:80" ht="23.25" customHeight="1" x14ac:dyDescent="0.2">
      <c r="A22" s="222" t="s">
        <v>907</v>
      </c>
      <c r="B22" s="223" t="s">
        <v>908</v>
      </c>
      <c r="C22" s="222"/>
      <c r="D22" s="232">
        <f>D27</f>
        <v>9.347999999999999</v>
      </c>
      <c r="E22" s="253"/>
      <c r="F22" s="255"/>
      <c r="G22" s="253"/>
      <c r="H22" s="253"/>
      <c r="I22" s="253"/>
      <c r="J22" s="253"/>
      <c r="K22" s="253"/>
      <c r="L22" s="253"/>
      <c r="M22" s="255">
        <v>0</v>
      </c>
      <c r="N22" s="256">
        <v>0</v>
      </c>
      <c r="O22" s="256">
        <v>0</v>
      </c>
      <c r="P22" s="256">
        <v>0</v>
      </c>
      <c r="Q22" s="256">
        <v>0</v>
      </c>
      <c r="R22" s="256">
        <v>0</v>
      </c>
      <c r="S22" s="253"/>
      <c r="T22" s="257">
        <v>0</v>
      </c>
      <c r="U22" s="256">
        <v>0</v>
      </c>
      <c r="V22" s="256">
        <v>0</v>
      </c>
      <c r="W22" s="256">
        <v>0</v>
      </c>
      <c r="X22" s="256">
        <v>0</v>
      </c>
      <c r="Y22" s="256">
        <v>0</v>
      </c>
      <c r="Z22" s="230"/>
      <c r="AA22" s="257">
        <v>0</v>
      </c>
      <c r="AB22" s="256">
        <v>0</v>
      </c>
      <c r="AC22" s="256">
        <v>0</v>
      </c>
      <c r="AD22" s="256">
        <v>0</v>
      </c>
      <c r="AE22" s="256">
        <v>0</v>
      </c>
      <c r="AF22" s="256">
        <v>0</v>
      </c>
      <c r="AG22" s="230"/>
      <c r="AH22" s="257">
        <f t="shared" ref="AH22:AM22" si="18">AH27</f>
        <v>7.79</v>
      </c>
      <c r="AI22" s="256">
        <f>AI27</f>
        <v>0.76400000000000001</v>
      </c>
      <c r="AJ22" s="256">
        <f t="shared" si="18"/>
        <v>0</v>
      </c>
      <c r="AK22" s="256">
        <f t="shared" si="18"/>
        <v>6.6529999999999996</v>
      </c>
      <c r="AL22" s="256">
        <f t="shared" si="18"/>
        <v>0.68</v>
      </c>
      <c r="AM22" s="256">
        <f t="shared" si="18"/>
        <v>0</v>
      </c>
      <c r="AN22" s="230"/>
      <c r="AO22" s="255"/>
      <c r="AP22" s="253"/>
      <c r="AQ22" s="253"/>
      <c r="AR22" s="253"/>
      <c r="AS22" s="253"/>
      <c r="AT22" s="253"/>
      <c r="AU22" s="253">
        <v>0</v>
      </c>
      <c r="AV22" s="255">
        <v>0</v>
      </c>
      <c r="AW22" s="256">
        <v>0</v>
      </c>
      <c r="AX22" s="256">
        <v>0</v>
      </c>
      <c r="AY22" s="256">
        <v>0</v>
      </c>
      <c r="AZ22" s="256">
        <v>0</v>
      </c>
      <c r="BA22" s="256">
        <v>0</v>
      </c>
      <c r="BB22" s="253">
        <v>0</v>
      </c>
      <c r="BC22" s="255">
        <v>0</v>
      </c>
      <c r="BD22" s="256">
        <v>0</v>
      </c>
      <c r="BE22" s="256">
        <v>0</v>
      </c>
      <c r="BF22" s="256">
        <v>0</v>
      </c>
      <c r="BG22" s="256">
        <v>0</v>
      </c>
      <c r="BH22" s="256">
        <v>0</v>
      </c>
      <c r="BI22" s="253">
        <v>0</v>
      </c>
      <c r="BJ22" s="255">
        <v>0</v>
      </c>
      <c r="BK22" s="256">
        <v>0</v>
      </c>
      <c r="BL22" s="256">
        <v>0</v>
      </c>
      <c r="BM22" s="256">
        <v>0</v>
      </c>
      <c r="BN22" s="256">
        <v>0</v>
      </c>
      <c r="BO22" s="256">
        <v>0</v>
      </c>
      <c r="BP22" s="253">
        <v>0</v>
      </c>
      <c r="BQ22" s="255">
        <v>0</v>
      </c>
      <c r="BR22" s="256">
        <v>0</v>
      </c>
      <c r="BS22" s="256">
        <v>0</v>
      </c>
      <c r="BT22" s="256">
        <v>0</v>
      </c>
      <c r="BU22" s="256">
        <v>0</v>
      </c>
      <c r="BV22" s="256">
        <v>0</v>
      </c>
      <c r="BW22" s="250"/>
      <c r="BX22" s="250"/>
      <c r="BY22" s="250"/>
      <c r="BZ22" s="250"/>
      <c r="CA22" s="250"/>
      <c r="CB22" s="241"/>
    </row>
    <row r="23" spans="1:80" ht="23.25" customHeight="1" x14ac:dyDescent="0.2">
      <c r="A23" s="222" t="s">
        <v>909</v>
      </c>
      <c r="B23" s="223" t="s">
        <v>910</v>
      </c>
      <c r="C23" s="222" t="s">
        <v>906</v>
      </c>
      <c r="D23" s="232">
        <f>D35</f>
        <v>36.69783000000001</v>
      </c>
      <c r="E23" s="251"/>
      <c r="F23" s="254">
        <f>M23+T23+AA23+AH23</f>
        <v>0</v>
      </c>
      <c r="G23" s="253">
        <f t="shared" ref="G23:G29" si="19">N23+U23+AB23+AI23</f>
        <v>0</v>
      </c>
      <c r="H23" s="253">
        <f t="shared" ref="H23:H29" si="20">O23+V23+AC23+AJ23</f>
        <v>0</v>
      </c>
      <c r="I23" s="253">
        <f t="shared" ref="I23:I29" si="21">P23+W23+AD23+AK23</f>
        <v>0</v>
      </c>
      <c r="J23" s="253">
        <f t="shared" ref="J23:J29" si="22">Q23+X23+AE23+AL23</f>
        <v>0</v>
      </c>
      <c r="K23" s="253">
        <f>R23+Y23+AF23+AM23</f>
        <v>0</v>
      </c>
      <c r="L23" s="250"/>
      <c r="M23" s="255">
        <v>0</v>
      </c>
      <c r="N23" s="256">
        <v>0</v>
      </c>
      <c r="O23" s="256">
        <v>0</v>
      </c>
      <c r="P23" s="256">
        <v>0</v>
      </c>
      <c r="Q23" s="256">
        <v>0</v>
      </c>
      <c r="R23" s="256">
        <v>0</v>
      </c>
      <c r="S23" s="230">
        <f t="shared" ref="S23" si="23">S35</f>
        <v>0</v>
      </c>
      <c r="T23" s="257">
        <v>0</v>
      </c>
      <c r="U23" s="256">
        <v>0</v>
      </c>
      <c r="V23" s="256">
        <v>0</v>
      </c>
      <c r="W23" s="256">
        <v>0</v>
      </c>
      <c r="X23" s="256">
        <v>0</v>
      </c>
      <c r="Y23" s="256">
        <v>0</v>
      </c>
      <c r="Z23" s="230">
        <f t="shared" ref="Z23" si="24">Z35</f>
        <v>0</v>
      </c>
      <c r="AA23" s="257">
        <v>0</v>
      </c>
      <c r="AB23" s="256">
        <v>0</v>
      </c>
      <c r="AC23" s="256">
        <v>0</v>
      </c>
      <c r="AD23" s="256">
        <v>0</v>
      </c>
      <c r="AE23" s="256">
        <v>0</v>
      </c>
      <c r="AF23" s="256">
        <v>0</v>
      </c>
      <c r="AG23" s="230">
        <f t="shared" ref="AG23:AN23" si="25">AG35</f>
        <v>0</v>
      </c>
      <c r="AH23" s="257">
        <v>0</v>
      </c>
      <c r="AI23" s="256">
        <v>0</v>
      </c>
      <c r="AJ23" s="256">
        <v>0</v>
      </c>
      <c r="AK23" s="256">
        <v>0</v>
      </c>
      <c r="AL23" s="256">
        <v>0</v>
      </c>
      <c r="AM23" s="256">
        <v>0</v>
      </c>
      <c r="AN23" s="230">
        <f t="shared" si="25"/>
        <v>0</v>
      </c>
      <c r="AO23" s="254">
        <f>AV23+BC23+BJ23+BQ23</f>
        <v>0</v>
      </c>
      <c r="AP23" s="253">
        <f t="shared" ref="AP23:AP29" si="26">AW23+BD23+BK23+BR23</f>
        <v>0</v>
      </c>
      <c r="AQ23" s="253">
        <f t="shared" ref="AQ23:AQ29" si="27">AX23+BE23+BL23+BS23</f>
        <v>0</v>
      </c>
      <c r="AR23" s="253">
        <f t="shared" ref="AR23:AR29" si="28">AY23+BF23+BM23+BT23</f>
        <v>0</v>
      </c>
      <c r="AS23" s="253">
        <f t="shared" ref="AS23:AS29" si="29">AZ23+BG23+BN23+BU23</f>
        <v>0</v>
      </c>
      <c r="AT23" s="253">
        <f>BA23+BH23+BO23+BV23</f>
        <v>0</v>
      </c>
      <c r="AU23" s="250"/>
      <c r="AV23" s="255">
        <v>0</v>
      </c>
      <c r="AW23" s="256">
        <v>0</v>
      </c>
      <c r="AX23" s="256">
        <v>0</v>
      </c>
      <c r="AY23" s="256">
        <v>0</v>
      </c>
      <c r="AZ23" s="256">
        <v>0</v>
      </c>
      <c r="BA23" s="256">
        <v>0</v>
      </c>
      <c r="BB23" s="250"/>
      <c r="BC23" s="255">
        <v>0</v>
      </c>
      <c r="BD23" s="256">
        <v>0</v>
      </c>
      <c r="BE23" s="256">
        <v>0</v>
      </c>
      <c r="BF23" s="256">
        <v>0</v>
      </c>
      <c r="BG23" s="256">
        <v>0</v>
      </c>
      <c r="BH23" s="256">
        <v>0</v>
      </c>
      <c r="BI23" s="250"/>
      <c r="BJ23" s="317">
        <v>0</v>
      </c>
      <c r="BK23" s="256">
        <v>0</v>
      </c>
      <c r="BL23" s="256">
        <v>0</v>
      </c>
      <c r="BM23" s="256">
        <v>0</v>
      </c>
      <c r="BN23" s="256">
        <v>0</v>
      </c>
      <c r="BO23" s="256">
        <v>0</v>
      </c>
      <c r="BP23" s="250"/>
      <c r="BQ23" s="255">
        <v>0</v>
      </c>
      <c r="BR23" s="256">
        <v>0</v>
      </c>
      <c r="BS23" s="256">
        <v>0</v>
      </c>
      <c r="BT23" s="256">
        <v>0</v>
      </c>
      <c r="BU23" s="256">
        <v>0</v>
      </c>
      <c r="BV23" s="256">
        <v>0</v>
      </c>
      <c r="BW23" s="250"/>
      <c r="BX23" s="250"/>
      <c r="BY23" s="258"/>
      <c r="BZ23" s="259"/>
      <c r="CA23" s="250"/>
      <c r="CB23" s="241"/>
    </row>
    <row r="24" spans="1:80" ht="20.25" customHeight="1" x14ac:dyDescent="0.2">
      <c r="A24" s="222" t="s">
        <v>911</v>
      </c>
      <c r="B24" s="223" t="s">
        <v>912</v>
      </c>
      <c r="C24" s="222" t="s">
        <v>906</v>
      </c>
      <c r="D24" s="232">
        <v>0</v>
      </c>
      <c r="E24" s="251"/>
      <c r="F24" s="254">
        <f>M24+T24+AA24+AH24</f>
        <v>0</v>
      </c>
      <c r="G24" s="253">
        <f t="shared" si="19"/>
        <v>0</v>
      </c>
      <c r="H24" s="253">
        <f t="shared" si="20"/>
        <v>0</v>
      </c>
      <c r="I24" s="253">
        <f t="shared" si="21"/>
        <v>0</v>
      </c>
      <c r="J24" s="253">
        <f t="shared" si="22"/>
        <v>0</v>
      </c>
      <c r="K24" s="253">
        <f>R24+Y24+AF24+AM24</f>
        <v>0</v>
      </c>
      <c r="L24" s="250"/>
      <c r="M24" s="255">
        <v>0</v>
      </c>
      <c r="N24" s="256">
        <v>0</v>
      </c>
      <c r="O24" s="256">
        <v>0</v>
      </c>
      <c r="P24" s="256">
        <v>0</v>
      </c>
      <c r="Q24" s="256">
        <v>0</v>
      </c>
      <c r="R24" s="256">
        <v>0</v>
      </c>
      <c r="S24" s="250"/>
      <c r="T24" s="257">
        <v>0</v>
      </c>
      <c r="U24" s="256">
        <v>0</v>
      </c>
      <c r="V24" s="256">
        <v>0</v>
      </c>
      <c r="W24" s="256">
        <v>0</v>
      </c>
      <c r="X24" s="256">
        <v>0</v>
      </c>
      <c r="Y24" s="256">
        <v>0</v>
      </c>
      <c r="Z24" s="250"/>
      <c r="AA24" s="257">
        <v>0</v>
      </c>
      <c r="AB24" s="256">
        <v>0</v>
      </c>
      <c r="AC24" s="256">
        <v>0</v>
      </c>
      <c r="AD24" s="256">
        <v>0</v>
      </c>
      <c r="AE24" s="256">
        <v>0</v>
      </c>
      <c r="AF24" s="256">
        <v>0</v>
      </c>
      <c r="AG24" s="250"/>
      <c r="AH24" s="257">
        <v>0</v>
      </c>
      <c r="AI24" s="256">
        <v>0</v>
      </c>
      <c r="AJ24" s="256">
        <v>0</v>
      </c>
      <c r="AK24" s="256">
        <v>0</v>
      </c>
      <c r="AL24" s="256">
        <v>0</v>
      </c>
      <c r="AM24" s="256">
        <v>0</v>
      </c>
      <c r="AN24" s="250"/>
      <c r="AO24" s="254">
        <f>AV24+BC24+BJ24+BQ24</f>
        <v>0</v>
      </c>
      <c r="AP24" s="253">
        <f t="shared" si="26"/>
        <v>0</v>
      </c>
      <c r="AQ24" s="253">
        <f t="shared" si="27"/>
        <v>0</v>
      </c>
      <c r="AR24" s="253">
        <f t="shared" si="28"/>
        <v>0</v>
      </c>
      <c r="AS24" s="253">
        <f t="shared" si="29"/>
        <v>0</v>
      </c>
      <c r="AT24" s="253">
        <f>BA24+BH24+BO24+BV24</f>
        <v>0</v>
      </c>
      <c r="AU24" s="250"/>
      <c r="AV24" s="255">
        <v>0</v>
      </c>
      <c r="AW24" s="256">
        <v>0</v>
      </c>
      <c r="AX24" s="256">
        <v>0</v>
      </c>
      <c r="AY24" s="256">
        <v>0</v>
      </c>
      <c r="AZ24" s="256">
        <v>0</v>
      </c>
      <c r="BA24" s="256">
        <v>0</v>
      </c>
      <c r="BB24" s="250"/>
      <c r="BC24" s="255">
        <v>0</v>
      </c>
      <c r="BD24" s="256">
        <v>0</v>
      </c>
      <c r="BE24" s="256">
        <v>0</v>
      </c>
      <c r="BF24" s="256">
        <v>0</v>
      </c>
      <c r="BG24" s="256">
        <v>0</v>
      </c>
      <c r="BH24" s="256">
        <v>0</v>
      </c>
      <c r="BI24" s="250"/>
      <c r="BJ24" s="317">
        <v>0</v>
      </c>
      <c r="BK24" s="256">
        <v>0</v>
      </c>
      <c r="BL24" s="256">
        <v>0</v>
      </c>
      <c r="BM24" s="256">
        <v>0</v>
      </c>
      <c r="BN24" s="256">
        <v>0</v>
      </c>
      <c r="BO24" s="256">
        <v>0</v>
      </c>
      <c r="BP24" s="250"/>
      <c r="BQ24" s="255">
        <v>0</v>
      </c>
      <c r="BR24" s="256">
        <v>0</v>
      </c>
      <c r="BS24" s="256">
        <v>0</v>
      </c>
      <c r="BT24" s="256">
        <v>0</v>
      </c>
      <c r="BU24" s="256">
        <v>0</v>
      </c>
      <c r="BV24" s="256">
        <v>0</v>
      </c>
      <c r="BW24" s="250"/>
      <c r="BX24" s="250"/>
      <c r="BY24" s="250"/>
      <c r="BZ24" s="250"/>
      <c r="CA24" s="250"/>
      <c r="CB24" s="241"/>
    </row>
    <row r="25" spans="1:80" x14ac:dyDescent="0.2">
      <c r="A25" s="222" t="s">
        <v>913</v>
      </c>
      <c r="B25" s="223" t="s">
        <v>914</v>
      </c>
      <c r="C25" s="222" t="s">
        <v>906</v>
      </c>
      <c r="D25" s="232">
        <v>0</v>
      </c>
      <c r="E25" s="251"/>
      <c r="F25" s="254">
        <f t="shared" ref="F25:F29" si="30">M25+T25+AA25+AH25</f>
        <v>0</v>
      </c>
      <c r="G25" s="253">
        <f t="shared" si="19"/>
        <v>0</v>
      </c>
      <c r="H25" s="253">
        <f t="shared" si="20"/>
        <v>0</v>
      </c>
      <c r="I25" s="253">
        <f t="shared" si="21"/>
        <v>0</v>
      </c>
      <c r="J25" s="253">
        <f t="shared" si="22"/>
        <v>0</v>
      </c>
      <c r="K25" s="253">
        <f t="shared" ref="K25:K29" si="31">R25+Y25+AF25+AM25</f>
        <v>0</v>
      </c>
      <c r="L25" s="250"/>
      <c r="M25" s="255">
        <v>0</v>
      </c>
      <c r="N25" s="256">
        <v>0</v>
      </c>
      <c r="O25" s="256">
        <v>0</v>
      </c>
      <c r="P25" s="256">
        <v>0</v>
      </c>
      <c r="Q25" s="256">
        <v>0</v>
      </c>
      <c r="R25" s="256">
        <v>0</v>
      </c>
      <c r="S25" s="250"/>
      <c r="T25" s="257">
        <v>0</v>
      </c>
      <c r="U25" s="256">
        <v>0</v>
      </c>
      <c r="V25" s="256">
        <v>0</v>
      </c>
      <c r="W25" s="256">
        <v>0</v>
      </c>
      <c r="X25" s="256">
        <v>0</v>
      </c>
      <c r="Y25" s="256">
        <v>0</v>
      </c>
      <c r="Z25" s="250"/>
      <c r="AA25" s="257">
        <v>0</v>
      </c>
      <c r="AB25" s="256">
        <v>0</v>
      </c>
      <c r="AC25" s="256">
        <v>0</v>
      </c>
      <c r="AD25" s="256">
        <v>0</v>
      </c>
      <c r="AE25" s="256">
        <v>0</v>
      </c>
      <c r="AF25" s="256">
        <v>0</v>
      </c>
      <c r="AG25" s="250"/>
      <c r="AH25" s="257">
        <v>0</v>
      </c>
      <c r="AI25" s="256">
        <v>0</v>
      </c>
      <c r="AJ25" s="256">
        <v>0</v>
      </c>
      <c r="AK25" s="256">
        <v>0</v>
      </c>
      <c r="AL25" s="256">
        <v>0</v>
      </c>
      <c r="AM25" s="256">
        <v>0</v>
      </c>
      <c r="AN25" s="250"/>
      <c r="AO25" s="254">
        <f t="shared" ref="AO25:AO29" si="32">AV25+BC25+BJ25+BQ25</f>
        <v>0</v>
      </c>
      <c r="AP25" s="253">
        <f t="shared" si="26"/>
        <v>0</v>
      </c>
      <c r="AQ25" s="253">
        <f t="shared" si="27"/>
        <v>0</v>
      </c>
      <c r="AR25" s="253">
        <f t="shared" si="28"/>
        <v>0</v>
      </c>
      <c r="AS25" s="253">
        <f t="shared" si="29"/>
        <v>0</v>
      </c>
      <c r="AT25" s="253">
        <f t="shared" ref="AT25:AT29" si="33">BA25+BH25+BO25+BV25</f>
        <v>0</v>
      </c>
      <c r="AU25" s="250"/>
      <c r="AV25" s="255">
        <v>0</v>
      </c>
      <c r="AW25" s="256">
        <v>0</v>
      </c>
      <c r="AX25" s="256">
        <v>0</v>
      </c>
      <c r="AY25" s="256">
        <v>0</v>
      </c>
      <c r="AZ25" s="256">
        <v>0</v>
      </c>
      <c r="BA25" s="256">
        <v>0</v>
      </c>
      <c r="BB25" s="250"/>
      <c r="BC25" s="255">
        <v>0</v>
      </c>
      <c r="BD25" s="256">
        <v>0</v>
      </c>
      <c r="BE25" s="256">
        <v>0</v>
      </c>
      <c r="BF25" s="256">
        <v>0</v>
      </c>
      <c r="BG25" s="256">
        <v>0</v>
      </c>
      <c r="BH25" s="256">
        <v>0</v>
      </c>
      <c r="BI25" s="250"/>
      <c r="BJ25" s="317">
        <v>0</v>
      </c>
      <c r="BK25" s="256">
        <v>0</v>
      </c>
      <c r="BL25" s="256">
        <v>0</v>
      </c>
      <c r="BM25" s="256">
        <v>0</v>
      </c>
      <c r="BN25" s="256">
        <v>0</v>
      </c>
      <c r="BO25" s="256">
        <v>0</v>
      </c>
      <c r="BP25" s="250"/>
      <c r="BQ25" s="255">
        <v>0</v>
      </c>
      <c r="BR25" s="256">
        <v>0</v>
      </c>
      <c r="BS25" s="256">
        <v>0</v>
      </c>
      <c r="BT25" s="256">
        <v>0</v>
      </c>
      <c r="BU25" s="256">
        <v>0</v>
      </c>
      <c r="BV25" s="256">
        <v>0</v>
      </c>
      <c r="BW25" s="250"/>
      <c r="BX25" s="250"/>
      <c r="BY25" s="250"/>
      <c r="BZ25" s="250"/>
      <c r="CA25" s="250"/>
      <c r="CB25" s="241"/>
    </row>
    <row r="26" spans="1:80" ht="15.75" customHeight="1" x14ac:dyDescent="0.2">
      <c r="A26" s="222">
        <v>1</v>
      </c>
      <c r="B26" s="223" t="s">
        <v>915</v>
      </c>
      <c r="C26" s="222" t="s">
        <v>906</v>
      </c>
      <c r="D26" s="232">
        <v>0</v>
      </c>
      <c r="E26" s="251"/>
      <c r="F26" s="254">
        <f t="shared" si="30"/>
        <v>0</v>
      </c>
      <c r="G26" s="253">
        <f t="shared" si="19"/>
        <v>0</v>
      </c>
      <c r="H26" s="253">
        <f t="shared" si="20"/>
        <v>0</v>
      </c>
      <c r="I26" s="253">
        <f t="shared" si="21"/>
        <v>0</v>
      </c>
      <c r="J26" s="253">
        <f t="shared" si="22"/>
        <v>0</v>
      </c>
      <c r="K26" s="253">
        <f t="shared" si="31"/>
        <v>0</v>
      </c>
      <c r="L26" s="250"/>
      <c r="M26" s="255">
        <v>0</v>
      </c>
      <c r="N26" s="256">
        <v>0</v>
      </c>
      <c r="O26" s="256">
        <v>0</v>
      </c>
      <c r="P26" s="256">
        <v>0</v>
      </c>
      <c r="Q26" s="256">
        <v>0</v>
      </c>
      <c r="R26" s="256">
        <v>0</v>
      </c>
      <c r="S26" s="250"/>
      <c r="T26" s="257">
        <v>0</v>
      </c>
      <c r="U26" s="256">
        <v>0</v>
      </c>
      <c r="V26" s="256">
        <v>0</v>
      </c>
      <c r="W26" s="256">
        <v>0</v>
      </c>
      <c r="X26" s="256">
        <v>0</v>
      </c>
      <c r="Y26" s="256">
        <v>0</v>
      </c>
      <c r="Z26" s="250"/>
      <c r="AA26" s="257">
        <v>0</v>
      </c>
      <c r="AB26" s="256">
        <v>0</v>
      </c>
      <c r="AC26" s="256">
        <v>0</v>
      </c>
      <c r="AD26" s="256">
        <v>0</v>
      </c>
      <c r="AE26" s="256">
        <v>0</v>
      </c>
      <c r="AF26" s="256">
        <v>0</v>
      </c>
      <c r="AG26" s="250"/>
      <c r="AH26" s="257">
        <v>0</v>
      </c>
      <c r="AI26" s="256">
        <v>0</v>
      </c>
      <c r="AJ26" s="256">
        <v>0</v>
      </c>
      <c r="AK26" s="256">
        <v>0</v>
      </c>
      <c r="AL26" s="256">
        <v>0</v>
      </c>
      <c r="AM26" s="256">
        <v>0</v>
      </c>
      <c r="AN26" s="250"/>
      <c r="AO26" s="254">
        <f t="shared" si="32"/>
        <v>0</v>
      </c>
      <c r="AP26" s="253">
        <f t="shared" si="26"/>
        <v>0</v>
      </c>
      <c r="AQ26" s="253">
        <f t="shared" si="27"/>
        <v>0</v>
      </c>
      <c r="AR26" s="253">
        <f t="shared" si="28"/>
        <v>0</v>
      </c>
      <c r="AS26" s="253">
        <f t="shared" si="29"/>
        <v>0</v>
      </c>
      <c r="AT26" s="253">
        <f t="shared" si="33"/>
        <v>0</v>
      </c>
      <c r="AU26" s="250"/>
      <c r="AV26" s="255">
        <v>0</v>
      </c>
      <c r="AW26" s="256">
        <v>0</v>
      </c>
      <c r="AX26" s="256">
        <v>0</v>
      </c>
      <c r="AY26" s="256">
        <v>0</v>
      </c>
      <c r="AZ26" s="256">
        <v>0</v>
      </c>
      <c r="BA26" s="256">
        <v>0</v>
      </c>
      <c r="BB26" s="250"/>
      <c r="BC26" s="255">
        <v>0</v>
      </c>
      <c r="BD26" s="256">
        <v>0</v>
      </c>
      <c r="BE26" s="256">
        <v>0</v>
      </c>
      <c r="BF26" s="256">
        <v>0</v>
      </c>
      <c r="BG26" s="256">
        <v>0</v>
      </c>
      <c r="BH26" s="256">
        <v>0</v>
      </c>
      <c r="BI26" s="250"/>
      <c r="BJ26" s="317">
        <v>0</v>
      </c>
      <c r="BK26" s="256">
        <v>0</v>
      </c>
      <c r="BL26" s="256">
        <v>0</v>
      </c>
      <c r="BM26" s="256">
        <v>0</v>
      </c>
      <c r="BN26" s="256">
        <v>0</v>
      </c>
      <c r="BO26" s="256">
        <v>0</v>
      </c>
      <c r="BP26" s="250"/>
      <c r="BQ26" s="255">
        <v>0</v>
      </c>
      <c r="BR26" s="256">
        <v>0</v>
      </c>
      <c r="BS26" s="256">
        <v>0</v>
      </c>
      <c r="BT26" s="256">
        <v>0</v>
      </c>
      <c r="BU26" s="256">
        <v>0</v>
      </c>
      <c r="BV26" s="256">
        <v>0</v>
      </c>
      <c r="BW26" s="250"/>
      <c r="BX26" s="250"/>
      <c r="BY26" s="250"/>
      <c r="BZ26" s="250"/>
      <c r="CA26" s="250"/>
      <c r="CB26" s="241"/>
    </row>
    <row r="27" spans="1:80" ht="23.25" customHeight="1" x14ac:dyDescent="0.2">
      <c r="A27" s="222" t="s">
        <v>160</v>
      </c>
      <c r="B27" s="223" t="s">
        <v>916</v>
      </c>
      <c r="C27" s="222" t="s">
        <v>906</v>
      </c>
      <c r="D27" s="232">
        <f>D28</f>
        <v>9.347999999999999</v>
      </c>
      <c r="E27" s="251"/>
      <c r="F27" s="254">
        <f t="shared" si="30"/>
        <v>7.79</v>
      </c>
      <c r="G27" s="253">
        <f t="shared" si="19"/>
        <v>0.76400000000000001</v>
      </c>
      <c r="H27" s="253">
        <f t="shared" si="20"/>
        <v>0</v>
      </c>
      <c r="I27" s="253">
        <f t="shared" si="21"/>
        <v>6.6529999999999996</v>
      </c>
      <c r="J27" s="253">
        <f t="shared" si="22"/>
        <v>0.68</v>
      </c>
      <c r="K27" s="253">
        <f t="shared" si="31"/>
        <v>0</v>
      </c>
      <c r="L27" s="250"/>
      <c r="M27" s="255">
        <v>0</v>
      </c>
      <c r="N27" s="256">
        <v>0</v>
      </c>
      <c r="O27" s="256">
        <v>0</v>
      </c>
      <c r="P27" s="256">
        <v>0</v>
      </c>
      <c r="Q27" s="256">
        <v>0</v>
      </c>
      <c r="R27" s="256">
        <v>0</v>
      </c>
      <c r="S27" s="250"/>
      <c r="T27" s="257">
        <v>0</v>
      </c>
      <c r="U27" s="256">
        <v>0</v>
      </c>
      <c r="V27" s="256">
        <v>0</v>
      </c>
      <c r="W27" s="256">
        <v>0</v>
      </c>
      <c r="X27" s="256">
        <v>0</v>
      </c>
      <c r="Y27" s="256">
        <v>0</v>
      </c>
      <c r="Z27" s="250"/>
      <c r="AA27" s="257">
        <v>0</v>
      </c>
      <c r="AB27" s="256">
        <v>0</v>
      </c>
      <c r="AC27" s="256">
        <v>0</v>
      </c>
      <c r="AD27" s="256">
        <v>0</v>
      </c>
      <c r="AE27" s="256">
        <v>0</v>
      </c>
      <c r="AF27" s="256">
        <v>0</v>
      </c>
      <c r="AG27" s="250"/>
      <c r="AH27" s="257">
        <f t="shared" ref="AH27:AM27" si="34">AH28</f>
        <v>7.79</v>
      </c>
      <c r="AI27" s="256">
        <f t="shared" si="34"/>
        <v>0.76400000000000001</v>
      </c>
      <c r="AJ27" s="256">
        <f t="shared" si="34"/>
        <v>0</v>
      </c>
      <c r="AK27" s="256">
        <f t="shared" si="34"/>
        <v>6.6529999999999996</v>
      </c>
      <c r="AL27" s="256">
        <f t="shared" si="34"/>
        <v>0.68</v>
      </c>
      <c r="AM27" s="256">
        <f t="shared" si="34"/>
        <v>0</v>
      </c>
      <c r="AN27" s="250"/>
      <c r="AO27" s="254">
        <f t="shared" si="32"/>
        <v>0</v>
      </c>
      <c r="AP27" s="253">
        <f t="shared" si="26"/>
        <v>0</v>
      </c>
      <c r="AQ27" s="253">
        <f t="shared" si="27"/>
        <v>0</v>
      </c>
      <c r="AR27" s="253">
        <f t="shared" si="28"/>
        <v>0</v>
      </c>
      <c r="AS27" s="253">
        <f t="shared" si="29"/>
        <v>0</v>
      </c>
      <c r="AT27" s="253">
        <f t="shared" si="33"/>
        <v>0</v>
      </c>
      <c r="AU27" s="250"/>
      <c r="AV27" s="255">
        <v>0</v>
      </c>
      <c r="AW27" s="256">
        <v>0</v>
      </c>
      <c r="AX27" s="256">
        <v>0</v>
      </c>
      <c r="AY27" s="256">
        <v>0</v>
      </c>
      <c r="AZ27" s="256">
        <v>0</v>
      </c>
      <c r="BA27" s="256">
        <v>0</v>
      </c>
      <c r="BB27" s="250"/>
      <c r="BC27" s="255">
        <v>0</v>
      </c>
      <c r="BD27" s="256">
        <v>0</v>
      </c>
      <c r="BE27" s="256">
        <v>0</v>
      </c>
      <c r="BF27" s="256">
        <v>0</v>
      </c>
      <c r="BG27" s="256">
        <v>0</v>
      </c>
      <c r="BH27" s="256">
        <v>0</v>
      </c>
      <c r="BI27" s="250"/>
      <c r="BJ27" s="317">
        <v>0</v>
      </c>
      <c r="BK27" s="256">
        <v>0</v>
      </c>
      <c r="BL27" s="256">
        <v>0</v>
      </c>
      <c r="BM27" s="256">
        <v>0</v>
      </c>
      <c r="BN27" s="256">
        <v>0</v>
      </c>
      <c r="BO27" s="256">
        <v>0</v>
      </c>
      <c r="BP27" s="250"/>
      <c r="BQ27" s="255">
        <v>0</v>
      </c>
      <c r="BR27" s="256">
        <v>0</v>
      </c>
      <c r="BS27" s="256">
        <v>0</v>
      </c>
      <c r="BT27" s="256">
        <v>0</v>
      </c>
      <c r="BU27" s="256">
        <v>0</v>
      </c>
      <c r="BV27" s="256">
        <v>0</v>
      </c>
      <c r="BW27" s="250"/>
      <c r="BX27" s="250"/>
      <c r="BY27" s="250"/>
      <c r="BZ27" s="250"/>
      <c r="CA27" s="250"/>
      <c r="CB27" s="241"/>
    </row>
    <row r="28" spans="1:80" ht="30.75" customHeight="1" x14ac:dyDescent="0.2">
      <c r="A28" s="222" t="s">
        <v>162</v>
      </c>
      <c r="B28" s="223" t="s">
        <v>917</v>
      </c>
      <c r="C28" s="222" t="s">
        <v>906</v>
      </c>
      <c r="D28" s="233">
        <f>D29+D31+D33</f>
        <v>9.347999999999999</v>
      </c>
      <c r="E28" s="251"/>
      <c r="F28" s="254">
        <f t="shared" si="30"/>
        <v>7.79</v>
      </c>
      <c r="G28" s="253">
        <f t="shared" si="19"/>
        <v>0.76400000000000001</v>
      </c>
      <c r="H28" s="253">
        <f t="shared" si="20"/>
        <v>0</v>
      </c>
      <c r="I28" s="253">
        <f t="shared" si="21"/>
        <v>6.6529999999999996</v>
      </c>
      <c r="J28" s="253">
        <f t="shared" si="22"/>
        <v>0.68</v>
      </c>
      <c r="K28" s="253">
        <f t="shared" si="31"/>
        <v>0</v>
      </c>
      <c r="L28" s="250"/>
      <c r="M28" s="255">
        <v>0</v>
      </c>
      <c r="N28" s="256">
        <v>0</v>
      </c>
      <c r="O28" s="256">
        <v>0</v>
      </c>
      <c r="P28" s="256">
        <v>0</v>
      </c>
      <c r="Q28" s="256">
        <v>0</v>
      </c>
      <c r="R28" s="256">
        <v>0</v>
      </c>
      <c r="S28" s="250"/>
      <c r="T28" s="257">
        <v>0</v>
      </c>
      <c r="U28" s="256">
        <v>0</v>
      </c>
      <c r="V28" s="256">
        <v>0</v>
      </c>
      <c r="W28" s="256">
        <v>0</v>
      </c>
      <c r="X28" s="256">
        <v>0</v>
      </c>
      <c r="Y28" s="256">
        <v>0</v>
      </c>
      <c r="Z28" s="250"/>
      <c r="AA28" s="257">
        <v>0</v>
      </c>
      <c r="AB28" s="256">
        <v>0</v>
      </c>
      <c r="AC28" s="256">
        <v>0</v>
      </c>
      <c r="AD28" s="256">
        <v>0</v>
      </c>
      <c r="AE28" s="256">
        <v>0</v>
      </c>
      <c r="AF28" s="256">
        <v>0</v>
      </c>
      <c r="AG28" s="250"/>
      <c r="AH28" s="257">
        <f t="shared" ref="AH28:AM28" si="35">AH29+AH31+AH33</f>
        <v>7.79</v>
      </c>
      <c r="AI28" s="256">
        <f>AI29+AI31+AI33</f>
        <v>0.76400000000000001</v>
      </c>
      <c r="AJ28" s="256">
        <f t="shared" si="35"/>
        <v>0</v>
      </c>
      <c r="AK28" s="256">
        <f t="shared" si="35"/>
        <v>6.6529999999999996</v>
      </c>
      <c r="AL28" s="256">
        <f>AL29+AL31+AL33</f>
        <v>0.68</v>
      </c>
      <c r="AM28" s="256">
        <f t="shared" si="35"/>
        <v>0</v>
      </c>
      <c r="AN28" s="250"/>
      <c r="AO28" s="254">
        <f t="shared" si="32"/>
        <v>0</v>
      </c>
      <c r="AP28" s="253">
        <f t="shared" si="26"/>
        <v>0</v>
      </c>
      <c r="AQ28" s="253">
        <f t="shared" si="27"/>
        <v>0</v>
      </c>
      <c r="AR28" s="253">
        <f t="shared" si="28"/>
        <v>0</v>
      </c>
      <c r="AS28" s="253">
        <f t="shared" si="29"/>
        <v>0</v>
      </c>
      <c r="AT28" s="253">
        <f t="shared" si="33"/>
        <v>0</v>
      </c>
      <c r="AU28" s="250"/>
      <c r="AV28" s="255">
        <v>0</v>
      </c>
      <c r="AW28" s="256">
        <v>0</v>
      </c>
      <c r="AX28" s="256">
        <v>0</v>
      </c>
      <c r="AY28" s="256">
        <v>0</v>
      </c>
      <c r="AZ28" s="256">
        <v>0</v>
      </c>
      <c r="BA28" s="256">
        <v>0</v>
      </c>
      <c r="BB28" s="250"/>
      <c r="BC28" s="255">
        <v>0</v>
      </c>
      <c r="BD28" s="256">
        <v>0</v>
      </c>
      <c r="BE28" s="256">
        <v>0</v>
      </c>
      <c r="BF28" s="256">
        <v>0</v>
      </c>
      <c r="BG28" s="256">
        <v>0</v>
      </c>
      <c r="BH28" s="256">
        <v>0</v>
      </c>
      <c r="BI28" s="250"/>
      <c r="BJ28" s="317">
        <v>0</v>
      </c>
      <c r="BK28" s="256">
        <v>0</v>
      </c>
      <c r="BL28" s="256">
        <v>0</v>
      </c>
      <c r="BM28" s="256">
        <v>0</v>
      </c>
      <c r="BN28" s="256">
        <v>0</v>
      </c>
      <c r="BO28" s="256">
        <v>0</v>
      </c>
      <c r="BP28" s="250"/>
      <c r="BQ28" s="255">
        <v>0</v>
      </c>
      <c r="BR28" s="256">
        <v>0</v>
      </c>
      <c r="BS28" s="256">
        <v>0</v>
      </c>
      <c r="BT28" s="256">
        <v>0</v>
      </c>
      <c r="BU28" s="256">
        <v>0</v>
      </c>
      <c r="BV28" s="256">
        <v>0</v>
      </c>
      <c r="BW28" s="250"/>
      <c r="BX28" s="250"/>
      <c r="BY28" s="250"/>
      <c r="BZ28" s="250"/>
      <c r="CA28" s="250"/>
      <c r="CB28" s="241"/>
    </row>
    <row r="29" spans="1:80" ht="25.5" customHeight="1" x14ac:dyDescent="0.2">
      <c r="A29" s="222" t="s">
        <v>163</v>
      </c>
      <c r="B29" s="223" t="s">
        <v>918</v>
      </c>
      <c r="C29" s="222" t="s">
        <v>957</v>
      </c>
      <c r="D29" s="232">
        <v>7.8011999999999997</v>
      </c>
      <c r="E29" s="251"/>
      <c r="F29" s="254">
        <f t="shared" si="30"/>
        <v>6.5010000000000003</v>
      </c>
      <c r="G29" s="253">
        <f t="shared" si="19"/>
        <v>0.38300000000000001</v>
      </c>
      <c r="H29" s="253">
        <f t="shared" si="20"/>
        <v>0</v>
      </c>
      <c r="I29" s="253">
        <f t="shared" si="21"/>
        <v>5.1929999999999996</v>
      </c>
      <c r="J29" s="253">
        <f t="shared" si="22"/>
        <v>0.34100000000000003</v>
      </c>
      <c r="K29" s="253">
        <f t="shared" si="31"/>
        <v>0</v>
      </c>
      <c r="L29" s="250"/>
      <c r="M29" s="255">
        <v>0</v>
      </c>
      <c r="N29" s="256">
        <v>0</v>
      </c>
      <c r="O29" s="256">
        <v>0</v>
      </c>
      <c r="P29" s="256">
        <v>0</v>
      </c>
      <c r="Q29" s="256">
        <v>0</v>
      </c>
      <c r="R29" s="256">
        <v>0</v>
      </c>
      <c r="S29" s="250"/>
      <c r="T29" s="257">
        <v>0</v>
      </c>
      <c r="U29" s="256">
        <v>0</v>
      </c>
      <c r="V29" s="256">
        <v>0</v>
      </c>
      <c r="W29" s="256">
        <v>0</v>
      </c>
      <c r="X29" s="256">
        <v>0</v>
      </c>
      <c r="Y29" s="256">
        <v>0</v>
      </c>
      <c r="Z29" s="250"/>
      <c r="AA29" s="257">
        <v>0</v>
      </c>
      <c r="AB29" s="256">
        <v>0</v>
      </c>
      <c r="AC29" s="256">
        <v>0</v>
      </c>
      <c r="AD29" s="256">
        <v>0</v>
      </c>
      <c r="AE29" s="256">
        <v>0</v>
      </c>
      <c r="AF29" s="256">
        <v>0</v>
      </c>
      <c r="AG29" s="250"/>
      <c r="AH29" s="257">
        <v>6.5010000000000003</v>
      </c>
      <c r="AI29" s="256">
        <v>0.38300000000000001</v>
      </c>
      <c r="AJ29" s="256">
        <v>0</v>
      </c>
      <c r="AK29" s="256">
        <v>5.1929999999999996</v>
      </c>
      <c r="AL29" s="256">
        <v>0.34100000000000003</v>
      </c>
      <c r="AM29" s="256">
        <v>0</v>
      </c>
      <c r="AN29" s="250"/>
      <c r="AO29" s="254">
        <f t="shared" si="32"/>
        <v>0</v>
      </c>
      <c r="AP29" s="253">
        <f t="shared" si="26"/>
        <v>0</v>
      </c>
      <c r="AQ29" s="253">
        <f t="shared" si="27"/>
        <v>0</v>
      </c>
      <c r="AR29" s="253">
        <f t="shared" si="28"/>
        <v>0</v>
      </c>
      <c r="AS29" s="253">
        <f t="shared" si="29"/>
        <v>0</v>
      </c>
      <c r="AT29" s="253">
        <f t="shared" si="33"/>
        <v>0</v>
      </c>
      <c r="AU29" s="250"/>
      <c r="AV29" s="255">
        <v>0</v>
      </c>
      <c r="AW29" s="256">
        <v>0</v>
      </c>
      <c r="AX29" s="256">
        <v>0</v>
      </c>
      <c r="AY29" s="256">
        <v>0</v>
      </c>
      <c r="AZ29" s="256">
        <v>0</v>
      </c>
      <c r="BA29" s="256">
        <v>0</v>
      </c>
      <c r="BB29" s="250"/>
      <c r="BC29" s="255">
        <v>0</v>
      </c>
      <c r="BD29" s="256">
        <v>0</v>
      </c>
      <c r="BE29" s="256">
        <v>0</v>
      </c>
      <c r="BF29" s="256">
        <v>0</v>
      </c>
      <c r="BG29" s="256">
        <v>0</v>
      </c>
      <c r="BH29" s="256">
        <v>0</v>
      </c>
      <c r="BI29" s="250"/>
      <c r="BJ29" s="317">
        <v>0</v>
      </c>
      <c r="BK29" s="256">
        <v>0</v>
      </c>
      <c r="BL29" s="256">
        <v>0</v>
      </c>
      <c r="BM29" s="256">
        <v>0</v>
      </c>
      <c r="BN29" s="256">
        <v>0</v>
      </c>
      <c r="BO29" s="256">
        <v>0</v>
      </c>
      <c r="BP29" s="250"/>
      <c r="BQ29" s="255">
        <v>0</v>
      </c>
      <c r="BR29" s="256">
        <v>0</v>
      </c>
      <c r="BS29" s="256">
        <v>0</v>
      </c>
      <c r="BT29" s="256">
        <v>0</v>
      </c>
      <c r="BU29" s="256">
        <v>0</v>
      </c>
      <c r="BV29" s="256">
        <v>0</v>
      </c>
      <c r="BW29" s="250"/>
      <c r="BX29" s="250"/>
      <c r="BY29" s="250"/>
      <c r="BZ29" s="250"/>
      <c r="CA29" s="250"/>
      <c r="CB29" s="241"/>
    </row>
    <row r="30" spans="1:80" ht="12.75" customHeight="1" x14ac:dyDescent="0.2">
      <c r="A30" s="222" t="s">
        <v>850</v>
      </c>
      <c r="B30" s="223" t="s">
        <v>850</v>
      </c>
      <c r="C30" s="222"/>
      <c r="D30" s="232">
        <v>0</v>
      </c>
      <c r="E30" s="251"/>
      <c r="F30" s="255"/>
      <c r="G30" s="250"/>
      <c r="H30" s="250"/>
      <c r="I30" s="250"/>
      <c r="J30" s="250"/>
      <c r="K30" s="250"/>
      <c r="L30" s="250"/>
      <c r="M30" s="255">
        <v>0</v>
      </c>
      <c r="N30" s="256">
        <v>0</v>
      </c>
      <c r="O30" s="256">
        <v>0</v>
      </c>
      <c r="P30" s="256">
        <v>0</v>
      </c>
      <c r="Q30" s="256">
        <v>0</v>
      </c>
      <c r="R30" s="256">
        <v>0</v>
      </c>
      <c r="S30" s="250"/>
      <c r="T30" s="257">
        <v>0</v>
      </c>
      <c r="U30" s="256">
        <v>0</v>
      </c>
      <c r="V30" s="256">
        <v>0</v>
      </c>
      <c r="W30" s="256">
        <v>0</v>
      </c>
      <c r="X30" s="256">
        <v>0</v>
      </c>
      <c r="Y30" s="256">
        <v>0</v>
      </c>
      <c r="Z30" s="250"/>
      <c r="AA30" s="257">
        <v>0</v>
      </c>
      <c r="AB30" s="256">
        <v>0</v>
      </c>
      <c r="AC30" s="256">
        <v>0</v>
      </c>
      <c r="AD30" s="256">
        <v>0</v>
      </c>
      <c r="AE30" s="256">
        <v>0</v>
      </c>
      <c r="AF30" s="256">
        <v>0</v>
      </c>
      <c r="AG30" s="250"/>
      <c r="AH30" s="257"/>
      <c r="AI30" s="256"/>
      <c r="AJ30" s="256"/>
      <c r="AK30" s="256"/>
      <c r="AL30" s="256"/>
      <c r="AM30" s="256"/>
      <c r="AN30" s="250"/>
      <c r="AO30" s="255"/>
      <c r="AP30" s="250"/>
      <c r="AQ30" s="250"/>
      <c r="AR30" s="250"/>
      <c r="AS30" s="250"/>
      <c r="AT30" s="250"/>
      <c r="AU30" s="250"/>
      <c r="AV30" s="255">
        <v>0</v>
      </c>
      <c r="AW30" s="256">
        <v>0</v>
      </c>
      <c r="AX30" s="256">
        <v>0</v>
      </c>
      <c r="AY30" s="256">
        <v>0</v>
      </c>
      <c r="AZ30" s="256">
        <v>0</v>
      </c>
      <c r="BA30" s="256">
        <v>0</v>
      </c>
      <c r="BB30" s="250"/>
      <c r="BC30" s="255">
        <v>0</v>
      </c>
      <c r="BD30" s="256">
        <v>0</v>
      </c>
      <c r="BE30" s="256">
        <v>0</v>
      </c>
      <c r="BF30" s="256">
        <v>0</v>
      </c>
      <c r="BG30" s="256">
        <v>0</v>
      </c>
      <c r="BH30" s="256">
        <v>0</v>
      </c>
      <c r="BI30" s="250"/>
      <c r="BJ30" s="255">
        <v>0</v>
      </c>
      <c r="BK30" s="256">
        <v>0</v>
      </c>
      <c r="BL30" s="256">
        <v>0</v>
      </c>
      <c r="BM30" s="256">
        <v>0</v>
      </c>
      <c r="BN30" s="256">
        <v>0</v>
      </c>
      <c r="BO30" s="256">
        <v>0</v>
      </c>
      <c r="BP30" s="250"/>
      <c r="BQ30" s="255">
        <v>0</v>
      </c>
      <c r="BR30" s="256">
        <v>0</v>
      </c>
      <c r="BS30" s="256">
        <v>0</v>
      </c>
      <c r="BT30" s="256">
        <v>0</v>
      </c>
      <c r="BU30" s="256">
        <v>0</v>
      </c>
      <c r="BV30" s="256">
        <v>0</v>
      </c>
      <c r="BW30" s="250"/>
      <c r="BX30" s="250"/>
      <c r="BY30" s="250"/>
      <c r="BZ30" s="250"/>
      <c r="CA30" s="250"/>
      <c r="CB30" s="241"/>
    </row>
    <row r="31" spans="1:80" ht="21" x14ac:dyDescent="0.2">
      <c r="A31" s="222" t="s">
        <v>165</v>
      </c>
      <c r="B31" s="223" t="s">
        <v>919</v>
      </c>
      <c r="C31" s="222" t="s">
        <v>958</v>
      </c>
      <c r="D31" s="232">
        <v>1.5468</v>
      </c>
      <c r="E31" s="251"/>
      <c r="F31" s="254">
        <f>M31+T31+AA31+AH31</f>
        <v>1.2889999999999999</v>
      </c>
      <c r="G31" s="253">
        <f t="shared" ref="G31" si="36">N31+U31+AB31+AI31</f>
        <v>0.38100000000000001</v>
      </c>
      <c r="H31" s="253">
        <f t="shared" ref="H31" si="37">O31+V31+AC31+AJ31</f>
        <v>0</v>
      </c>
      <c r="I31" s="253">
        <f t="shared" ref="I31" si="38">P31+W31+AD31+AK31</f>
        <v>1.46</v>
      </c>
      <c r="J31" s="253">
        <f t="shared" ref="J31" si="39">Q31+X31+AE31+AL31</f>
        <v>0.33900000000000002</v>
      </c>
      <c r="K31" s="253">
        <f>R31+Y31+AF31+AM31</f>
        <v>0</v>
      </c>
      <c r="L31" s="250"/>
      <c r="M31" s="255">
        <v>0</v>
      </c>
      <c r="N31" s="256">
        <v>0</v>
      </c>
      <c r="O31" s="256">
        <v>0</v>
      </c>
      <c r="P31" s="256">
        <v>0</v>
      </c>
      <c r="Q31" s="256">
        <v>0</v>
      </c>
      <c r="R31" s="256">
        <v>0</v>
      </c>
      <c r="S31" s="250"/>
      <c r="T31" s="257">
        <v>0</v>
      </c>
      <c r="U31" s="256">
        <v>0</v>
      </c>
      <c r="V31" s="256">
        <v>0</v>
      </c>
      <c r="W31" s="256">
        <v>0</v>
      </c>
      <c r="X31" s="256">
        <v>0</v>
      </c>
      <c r="Y31" s="256">
        <v>0</v>
      </c>
      <c r="Z31" s="250"/>
      <c r="AA31" s="257">
        <v>0</v>
      </c>
      <c r="AB31" s="256">
        <v>0</v>
      </c>
      <c r="AC31" s="256">
        <v>0</v>
      </c>
      <c r="AD31" s="256">
        <v>0</v>
      </c>
      <c r="AE31" s="256">
        <v>0</v>
      </c>
      <c r="AF31" s="256">
        <v>0</v>
      </c>
      <c r="AG31" s="250"/>
      <c r="AH31" s="257">
        <v>1.2889999999999999</v>
      </c>
      <c r="AI31" s="256">
        <v>0.38100000000000001</v>
      </c>
      <c r="AJ31" s="256">
        <v>0</v>
      </c>
      <c r="AK31" s="256">
        <v>1.46</v>
      </c>
      <c r="AL31" s="256">
        <v>0.33900000000000002</v>
      </c>
      <c r="AM31" s="256">
        <v>0</v>
      </c>
      <c r="AN31" s="250"/>
      <c r="AO31" s="254">
        <f>AV31+BC31+BJ31+BQ31</f>
        <v>0</v>
      </c>
      <c r="AP31" s="253">
        <f t="shared" ref="AP31" si="40">AW31+BD31+BK31+BR31</f>
        <v>0</v>
      </c>
      <c r="AQ31" s="253">
        <f t="shared" ref="AQ31" si="41">AX31+BE31+BL31+BS31</f>
        <v>0</v>
      </c>
      <c r="AR31" s="253">
        <f t="shared" ref="AR31" si="42">AY31+BF31+BM31+BT31</f>
        <v>0</v>
      </c>
      <c r="AS31" s="253">
        <f t="shared" ref="AS31" si="43">AZ31+BG31+BN31+BU31</f>
        <v>0</v>
      </c>
      <c r="AT31" s="253">
        <f>BA31+BH31+BO31+BV31</f>
        <v>0</v>
      </c>
      <c r="AU31" s="250"/>
      <c r="AV31" s="255">
        <v>0</v>
      </c>
      <c r="AW31" s="256">
        <v>0</v>
      </c>
      <c r="AX31" s="256">
        <v>0</v>
      </c>
      <c r="AY31" s="256">
        <v>0</v>
      </c>
      <c r="AZ31" s="256">
        <v>0</v>
      </c>
      <c r="BA31" s="256">
        <v>0</v>
      </c>
      <c r="BB31" s="250"/>
      <c r="BC31" s="255">
        <v>0</v>
      </c>
      <c r="BD31" s="256">
        <v>0</v>
      </c>
      <c r="BE31" s="256">
        <v>0</v>
      </c>
      <c r="BF31" s="256">
        <v>0</v>
      </c>
      <c r="BG31" s="256">
        <v>0</v>
      </c>
      <c r="BH31" s="256">
        <v>0</v>
      </c>
      <c r="BI31" s="250"/>
      <c r="BJ31" s="317">
        <v>0</v>
      </c>
      <c r="BK31" s="256">
        <v>0</v>
      </c>
      <c r="BL31" s="256">
        <v>0</v>
      </c>
      <c r="BM31" s="256">
        <v>0</v>
      </c>
      <c r="BN31" s="256">
        <v>0</v>
      </c>
      <c r="BO31" s="256">
        <v>0</v>
      </c>
      <c r="BP31" s="250"/>
      <c r="BQ31" s="255">
        <v>0</v>
      </c>
      <c r="BR31" s="256">
        <v>0</v>
      </c>
      <c r="BS31" s="256">
        <v>0</v>
      </c>
      <c r="BT31" s="256">
        <v>0</v>
      </c>
      <c r="BU31" s="256">
        <v>0</v>
      </c>
      <c r="BV31" s="256">
        <v>0</v>
      </c>
      <c r="BW31" s="250"/>
      <c r="BX31" s="250"/>
      <c r="BY31" s="250"/>
      <c r="BZ31" s="250"/>
      <c r="CA31" s="250"/>
      <c r="CB31" s="241"/>
    </row>
    <row r="32" spans="1:80" ht="10.5" customHeight="1" x14ac:dyDescent="0.2">
      <c r="A32" s="222" t="s">
        <v>850</v>
      </c>
      <c r="B32" s="223" t="s">
        <v>850</v>
      </c>
      <c r="C32" s="222"/>
      <c r="D32" s="232">
        <v>0</v>
      </c>
      <c r="E32" s="251"/>
      <c r="F32" s="255"/>
      <c r="G32" s="250"/>
      <c r="H32" s="250"/>
      <c r="I32" s="250"/>
      <c r="J32" s="250"/>
      <c r="K32" s="250"/>
      <c r="L32" s="250"/>
      <c r="M32" s="255">
        <v>0</v>
      </c>
      <c r="N32" s="256">
        <v>0</v>
      </c>
      <c r="O32" s="256">
        <v>0</v>
      </c>
      <c r="P32" s="256">
        <v>0</v>
      </c>
      <c r="Q32" s="256">
        <v>0</v>
      </c>
      <c r="R32" s="256">
        <v>0</v>
      </c>
      <c r="S32" s="250"/>
      <c r="T32" s="257">
        <v>0</v>
      </c>
      <c r="U32" s="256">
        <v>0</v>
      </c>
      <c r="V32" s="256">
        <v>0</v>
      </c>
      <c r="W32" s="256">
        <v>0</v>
      </c>
      <c r="X32" s="256">
        <v>0</v>
      </c>
      <c r="Y32" s="256">
        <v>0</v>
      </c>
      <c r="Z32" s="250"/>
      <c r="AA32" s="257">
        <v>0</v>
      </c>
      <c r="AB32" s="256">
        <v>0</v>
      </c>
      <c r="AC32" s="256">
        <v>0</v>
      </c>
      <c r="AD32" s="256">
        <v>0</v>
      </c>
      <c r="AE32" s="256">
        <v>0</v>
      </c>
      <c r="AF32" s="256">
        <v>0</v>
      </c>
      <c r="AG32" s="250"/>
      <c r="AH32" s="257"/>
      <c r="AI32" s="256"/>
      <c r="AJ32" s="256"/>
      <c r="AK32" s="256"/>
      <c r="AL32" s="256"/>
      <c r="AM32" s="256"/>
      <c r="AN32" s="250"/>
      <c r="AO32" s="255"/>
      <c r="AP32" s="250"/>
      <c r="AQ32" s="250"/>
      <c r="AR32" s="250"/>
      <c r="AS32" s="250"/>
      <c r="AT32" s="250"/>
      <c r="AU32" s="250"/>
      <c r="AV32" s="255">
        <v>0</v>
      </c>
      <c r="AW32" s="256">
        <v>0</v>
      </c>
      <c r="AX32" s="256">
        <v>0</v>
      </c>
      <c r="AY32" s="256">
        <v>0</v>
      </c>
      <c r="AZ32" s="256">
        <v>0</v>
      </c>
      <c r="BA32" s="256">
        <v>0</v>
      </c>
      <c r="BB32" s="250"/>
      <c r="BC32" s="255">
        <v>0</v>
      </c>
      <c r="BD32" s="256">
        <v>0</v>
      </c>
      <c r="BE32" s="256">
        <v>0</v>
      </c>
      <c r="BF32" s="256">
        <v>0</v>
      </c>
      <c r="BG32" s="256">
        <v>0</v>
      </c>
      <c r="BH32" s="256">
        <v>0</v>
      </c>
      <c r="BI32" s="250"/>
      <c r="BJ32" s="255">
        <v>0</v>
      </c>
      <c r="BK32" s="256">
        <v>0</v>
      </c>
      <c r="BL32" s="256">
        <v>0</v>
      </c>
      <c r="BM32" s="256">
        <v>0</v>
      </c>
      <c r="BN32" s="256">
        <v>0</v>
      </c>
      <c r="BO32" s="256">
        <v>0</v>
      </c>
      <c r="BP32" s="250"/>
      <c r="BQ32" s="255">
        <v>0</v>
      </c>
      <c r="BR32" s="256">
        <v>0</v>
      </c>
      <c r="BS32" s="256">
        <v>0</v>
      </c>
      <c r="BT32" s="256">
        <v>0</v>
      </c>
      <c r="BU32" s="256">
        <v>0</v>
      </c>
      <c r="BV32" s="256">
        <v>0</v>
      </c>
      <c r="BW32" s="250"/>
      <c r="BX32" s="250"/>
      <c r="BY32" s="250"/>
      <c r="BZ32" s="250"/>
      <c r="CA32" s="250"/>
      <c r="CB32" s="241"/>
    </row>
    <row r="33" spans="1:80" ht="21" x14ac:dyDescent="0.2">
      <c r="A33" s="222" t="s">
        <v>167</v>
      </c>
      <c r="B33" s="223" t="s">
        <v>920</v>
      </c>
      <c r="C33" s="222" t="s">
        <v>959</v>
      </c>
      <c r="D33" s="232">
        <v>0</v>
      </c>
      <c r="E33" s="230">
        <f t="shared" ref="E33" si="44">E34+E62+E68+E71</f>
        <v>0</v>
      </c>
      <c r="F33" s="254">
        <f>M33+T33+AA33+AH33</f>
        <v>0</v>
      </c>
      <c r="G33" s="253">
        <f t="shared" ref="G33" si="45">N33+U33+AB33+AI33</f>
        <v>0</v>
      </c>
      <c r="H33" s="253">
        <f t="shared" ref="H33" si="46">O33+V33+AC33+AJ33</f>
        <v>0</v>
      </c>
      <c r="I33" s="253">
        <f t="shared" ref="I33" si="47">P33+W33+AD33+AK33</f>
        <v>0</v>
      </c>
      <c r="J33" s="253">
        <f t="shared" ref="J33" si="48">Q33+X33+AE33+AL33</f>
        <v>0</v>
      </c>
      <c r="K33" s="253">
        <f>R33+Y33+AF33+AM33</f>
        <v>0</v>
      </c>
      <c r="L33" s="230">
        <f t="shared" ref="L33" si="49">L34+L62+L68+L71</f>
        <v>0</v>
      </c>
      <c r="M33" s="255">
        <v>0</v>
      </c>
      <c r="N33" s="256">
        <v>0</v>
      </c>
      <c r="O33" s="256">
        <v>0</v>
      </c>
      <c r="P33" s="256">
        <v>0</v>
      </c>
      <c r="Q33" s="256">
        <v>0</v>
      </c>
      <c r="R33" s="256">
        <v>0</v>
      </c>
      <c r="S33" s="230">
        <f t="shared" ref="S33:BP33" si="50">S34+S62+S68+S71</f>
        <v>0</v>
      </c>
      <c r="T33" s="257">
        <v>0</v>
      </c>
      <c r="U33" s="256">
        <v>0</v>
      </c>
      <c r="V33" s="256">
        <v>0</v>
      </c>
      <c r="W33" s="256">
        <v>0</v>
      </c>
      <c r="X33" s="256">
        <v>0</v>
      </c>
      <c r="Y33" s="256">
        <v>0</v>
      </c>
      <c r="Z33" s="230">
        <f t="shared" si="50"/>
        <v>0</v>
      </c>
      <c r="AA33" s="257">
        <v>0</v>
      </c>
      <c r="AB33" s="256">
        <v>0</v>
      </c>
      <c r="AC33" s="256">
        <v>0</v>
      </c>
      <c r="AD33" s="256">
        <v>0</v>
      </c>
      <c r="AE33" s="256">
        <v>0</v>
      </c>
      <c r="AF33" s="256">
        <v>0</v>
      </c>
      <c r="AG33" s="230">
        <f t="shared" si="50"/>
        <v>0</v>
      </c>
      <c r="AH33" s="257">
        <v>0</v>
      </c>
      <c r="AI33" s="256">
        <v>0</v>
      </c>
      <c r="AJ33" s="256">
        <v>0</v>
      </c>
      <c r="AK33" s="256">
        <v>0</v>
      </c>
      <c r="AL33" s="256">
        <v>0</v>
      </c>
      <c r="AM33" s="256">
        <v>0</v>
      </c>
      <c r="AN33" s="230">
        <f t="shared" si="50"/>
        <v>0</v>
      </c>
      <c r="AO33" s="254">
        <f>AV33+BC33+BJ33+BQ33</f>
        <v>0</v>
      </c>
      <c r="AP33" s="253">
        <f t="shared" ref="AP33" si="51">AW33+BD33+BK33+BR33</f>
        <v>0</v>
      </c>
      <c r="AQ33" s="253">
        <f t="shared" ref="AQ33" si="52">AX33+BE33+BL33+BS33</f>
        <v>0</v>
      </c>
      <c r="AR33" s="253">
        <f t="shared" ref="AR33" si="53">AY33+BF33+BM33+BT33</f>
        <v>0</v>
      </c>
      <c r="AS33" s="253">
        <f t="shared" ref="AS33" si="54">AZ33+BG33+BN33+BU33</f>
        <v>0</v>
      </c>
      <c r="AT33" s="253">
        <f>BA33+BH33+BO33+BV33</f>
        <v>0</v>
      </c>
      <c r="AU33" s="230">
        <f t="shared" si="50"/>
        <v>0</v>
      </c>
      <c r="AV33" s="255">
        <v>0</v>
      </c>
      <c r="AW33" s="256">
        <v>0</v>
      </c>
      <c r="AX33" s="256">
        <v>0</v>
      </c>
      <c r="AY33" s="256">
        <v>0</v>
      </c>
      <c r="AZ33" s="256">
        <v>0</v>
      </c>
      <c r="BA33" s="256">
        <v>0</v>
      </c>
      <c r="BB33" s="230">
        <f t="shared" si="50"/>
        <v>0</v>
      </c>
      <c r="BC33" s="255">
        <v>0</v>
      </c>
      <c r="BD33" s="256">
        <v>0</v>
      </c>
      <c r="BE33" s="256">
        <v>0</v>
      </c>
      <c r="BF33" s="256">
        <v>0</v>
      </c>
      <c r="BG33" s="256">
        <v>0</v>
      </c>
      <c r="BH33" s="256">
        <v>0</v>
      </c>
      <c r="BI33" s="230">
        <f t="shared" si="50"/>
        <v>0</v>
      </c>
      <c r="BJ33" s="317">
        <v>0</v>
      </c>
      <c r="BK33" s="256">
        <v>0</v>
      </c>
      <c r="BL33" s="256">
        <v>0</v>
      </c>
      <c r="BM33" s="256">
        <v>0</v>
      </c>
      <c r="BN33" s="256">
        <v>0</v>
      </c>
      <c r="BO33" s="256">
        <v>0</v>
      </c>
      <c r="BP33" s="230">
        <f t="shared" si="50"/>
        <v>0</v>
      </c>
      <c r="BQ33" s="255">
        <v>0</v>
      </c>
      <c r="BR33" s="256">
        <v>0</v>
      </c>
      <c r="BS33" s="256">
        <v>0</v>
      </c>
      <c r="BT33" s="256">
        <v>0</v>
      </c>
      <c r="BU33" s="256">
        <v>0</v>
      </c>
      <c r="BV33" s="256">
        <v>0</v>
      </c>
      <c r="BW33" s="250"/>
      <c r="BX33" s="250"/>
      <c r="BY33" s="250"/>
      <c r="BZ33" s="250"/>
      <c r="CA33" s="250"/>
      <c r="CB33" s="241"/>
    </row>
    <row r="34" spans="1:80" ht="13.5" customHeight="1" x14ac:dyDescent="0.2">
      <c r="A34" s="222" t="s">
        <v>960</v>
      </c>
      <c r="B34" s="223" t="s">
        <v>961</v>
      </c>
      <c r="C34" s="222" t="s">
        <v>959</v>
      </c>
      <c r="D34" s="233">
        <v>0</v>
      </c>
      <c r="E34" s="230"/>
      <c r="F34" s="315"/>
      <c r="G34" s="253"/>
      <c r="H34" s="253"/>
      <c r="I34" s="253"/>
      <c r="J34" s="253"/>
      <c r="K34" s="253"/>
      <c r="L34" s="230"/>
      <c r="M34" s="255">
        <v>0</v>
      </c>
      <c r="N34" s="256">
        <v>0</v>
      </c>
      <c r="O34" s="256">
        <v>0</v>
      </c>
      <c r="P34" s="256">
        <v>0</v>
      </c>
      <c r="Q34" s="256">
        <v>0</v>
      </c>
      <c r="R34" s="256">
        <v>0</v>
      </c>
      <c r="S34" s="230"/>
      <c r="T34" s="257">
        <v>0</v>
      </c>
      <c r="U34" s="256">
        <v>0</v>
      </c>
      <c r="V34" s="256">
        <v>0</v>
      </c>
      <c r="W34" s="256">
        <v>0</v>
      </c>
      <c r="X34" s="256">
        <v>0</v>
      </c>
      <c r="Y34" s="256">
        <v>0</v>
      </c>
      <c r="Z34" s="230"/>
      <c r="AA34" s="257">
        <v>0</v>
      </c>
      <c r="AB34" s="256">
        <v>0</v>
      </c>
      <c r="AC34" s="256">
        <v>0</v>
      </c>
      <c r="AD34" s="256">
        <v>0</v>
      </c>
      <c r="AE34" s="256">
        <v>0</v>
      </c>
      <c r="AF34" s="256">
        <v>0</v>
      </c>
      <c r="AG34" s="230"/>
      <c r="AH34" s="257"/>
      <c r="AI34" s="256"/>
      <c r="AJ34" s="256"/>
      <c r="AK34" s="256"/>
      <c r="AL34" s="256"/>
      <c r="AM34" s="256"/>
      <c r="AN34" s="230"/>
      <c r="AO34" s="315"/>
      <c r="AP34" s="253"/>
      <c r="AQ34" s="253"/>
      <c r="AR34" s="253"/>
      <c r="AS34" s="253"/>
      <c r="AT34" s="253"/>
      <c r="AU34" s="230">
        <f t="shared" ref="AU34:BP34" si="55">AU35+AU51</f>
        <v>0</v>
      </c>
      <c r="AV34" s="255">
        <v>0</v>
      </c>
      <c r="AW34" s="256">
        <v>0</v>
      </c>
      <c r="AX34" s="256">
        <v>0</v>
      </c>
      <c r="AY34" s="256">
        <v>0</v>
      </c>
      <c r="AZ34" s="256">
        <v>0</v>
      </c>
      <c r="BA34" s="256">
        <v>0</v>
      </c>
      <c r="BB34" s="230">
        <f t="shared" si="55"/>
        <v>0</v>
      </c>
      <c r="BC34" s="255">
        <v>0</v>
      </c>
      <c r="BD34" s="256">
        <v>0</v>
      </c>
      <c r="BE34" s="256">
        <v>0</v>
      </c>
      <c r="BF34" s="256">
        <v>0</v>
      </c>
      <c r="BG34" s="256">
        <v>0</v>
      </c>
      <c r="BH34" s="256">
        <v>0</v>
      </c>
      <c r="BI34" s="230">
        <f t="shared" si="55"/>
        <v>0</v>
      </c>
      <c r="BJ34" s="255">
        <v>0</v>
      </c>
      <c r="BK34" s="256">
        <v>0</v>
      </c>
      <c r="BL34" s="256">
        <v>0</v>
      </c>
      <c r="BM34" s="256">
        <v>0</v>
      </c>
      <c r="BN34" s="256">
        <v>0</v>
      </c>
      <c r="BO34" s="256">
        <v>0</v>
      </c>
      <c r="BP34" s="230">
        <f t="shared" si="55"/>
        <v>0</v>
      </c>
      <c r="BQ34" s="255">
        <v>0</v>
      </c>
      <c r="BR34" s="256">
        <v>0</v>
      </c>
      <c r="BS34" s="256">
        <v>0</v>
      </c>
      <c r="BT34" s="256">
        <v>0</v>
      </c>
      <c r="BU34" s="256">
        <v>0</v>
      </c>
      <c r="BV34" s="256">
        <v>0</v>
      </c>
      <c r="BW34" s="250"/>
      <c r="BX34" s="250"/>
      <c r="BY34" s="250"/>
      <c r="BZ34" s="250"/>
      <c r="CA34" s="250"/>
      <c r="CB34" s="241"/>
    </row>
    <row r="35" spans="1:80" s="265" customFormat="1" ht="21" customHeight="1" x14ac:dyDescent="0.2">
      <c r="A35" s="222" t="s">
        <v>178</v>
      </c>
      <c r="B35" s="223" t="s">
        <v>921</v>
      </c>
      <c r="C35" s="222" t="s">
        <v>906</v>
      </c>
      <c r="D35" s="234">
        <f>D36+D75+D82+D85</f>
        <v>36.69783000000001</v>
      </c>
      <c r="E35" s="260">
        <f t="shared" ref="E35" si="56">E36+E37+E40</f>
        <v>0</v>
      </c>
      <c r="F35" s="261">
        <f>M35+T35+AA35+AH35</f>
        <v>36.697830000000003</v>
      </c>
      <c r="G35" s="262">
        <f t="shared" ref="G35:G81" si="57">N35+U35+AB35+AI35</f>
        <v>0.75</v>
      </c>
      <c r="H35" s="262">
        <f t="shared" ref="H35:H81" si="58">O35+V35+AC35+AJ35</f>
        <v>0</v>
      </c>
      <c r="I35" s="262">
        <f t="shared" ref="I35:I81" si="59">P35+W35+AD35+AK35</f>
        <v>10.995999999999999</v>
      </c>
      <c r="J35" s="262">
        <f t="shared" ref="J35:J81" si="60">Q35+X35+AE35+AL35</f>
        <v>0</v>
      </c>
      <c r="K35" s="262">
        <f t="shared" ref="K35:K81" si="61">R35+Y35+AF35+AM35</f>
        <v>442</v>
      </c>
      <c r="L35" s="260">
        <f t="shared" ref="L35" si="62">L36+L67+L74+L77</f>
        <v>0</v>
      </c>
      <c r="M35" s="255">
        <f t="shared" ref="M35:R35" si="63">M36+M75+M82+M85</f>
        <v>0.90774999666666933</v>
      </c>
      <c r="N35" s="256">
        <f t="shared" si="63"/>
        <v>0</v>
      </c>
      <c r="O35" s="256">
        <f t="shared" si="63"/>
        <v>0</v>
      </c>
      <c r="P35" s="256">
        <f t="shared" si="63"/>
        <v>0</v>
      </c>
      <c r="Q35" s="256">
        <f t="shared" si="63"/>
        <v>0</v>
      </c>
      <c r="R35" s="256">
        <f t="shared" si="63"/>
        <v>83</v>
      </c>
      <c r="S35" s="260">
        <f t="shared" ref="S35:AN35" si="64">S36+S67+S74+S77</f>
        <v>0</v>
      </c>
      <c r="T35" s="257">
        <f t="shared" ref="T35:Y35" si="65">T36+T75+T82+T85</f>
        <v>13.197035666666668</v>
      </c>
      <c r="U35" s="256">
        <f t="shared" si="65"/>
        <v>0</v>
      </c>
      <c r="V35" s="256">
        <f t="shared" si="65"/>
        <v>0</v>
      </c>
      <c r="W35" s="256">
        <f t="shared" si="65"/>
        <v>6.7309999999999999</v>
      </c>
      <c r="X35" s="256">
        <f t="shared" si="65"/>
        <v>0</v>
      </c>
      <c r="Y35" s="256">
        <f t="shared" si="65"/>
        <v>159</v>
      </c>
      <c r="Z35" s="260">
        <f t="shared" si="64"/>
        <v>0</v>
      </c>
      <c r="AA35" s="257">
        <f t="shared" ref="AA35:AF35" si="66">AA36+AA75+AA82+AA85</f>
        <v>20.716775989999999</v>
      </c>
      <c r="AB35" s="256">
        <f t="shared" si="66"/>
        <v>0.75</v>
      </c>
      <c r="AC35" s="256">
        <f t="shared" si="66"/>
        <v>0</v>
      </c>
      <c r="AD35" s="256">
        <f t="shared" si="66"/>
        <v>4.2649999999999997</v>
      </c>
      <c r="AE35" s="256">
        <f t="shared" si="66"/>
        <v>0</v>
      </c>
      <c r="AF35" s="256">
        <f t="shared" si="66"/>
        <v>140</v>
      </c>
      <c r="AG35" s="260">
        <f t="shared" si="64"/>
        <v>0</v>
      </c>
      <c r="AH35" s="257">
        <f t="shared" ref="AH35:AM35" si="67">AH36+AH75+AH82+AH85</f>
        <v>1.876268346666671</v>
      </c>
      <c r="AI35" s="256">
        <f t="shared" si="67"/>
        <v>0</v>
      </c>
      <c r="AJ35" s="256">
        <f t="shared" si="67"/>
        <v>0</v>
      </c>
      <c r="AK35" s="256">
        <f t="shared" si="67"/>
        <v>0</v>
      </c>
      <c r="AL35" s="256">
        <f t="shared" si="67"/>
        <v>0</v>
      </c>
      <c r="AM35" s="256">
        <f t="shared" si="67"/>
        <v>60</v>
      </c>
      <c r="AN35" s="260">
        <f t="shared" si="64"/>
        <v>0</v>
      </c>
      <c r="AO35" s="261">
        <f>AV35+BC35+BJ35+BQ35</f>
        <v>36.738211200000002</v>
      </c>
      <c r="AP35" s="262">
        <f t="shared" ref="AP35:AP91" si="68">AW35+BD35+BK35+BR35</f>
        <v>0.75</v>
      </c>
      <c r="AQ35" s="262">
        <f t="shared" ref="AQ35:AQ91" si="69">AX35+BE35+BL35+BS35</f>
        <v>0</v>
      </c>
      <c r="AR35" s="262">
        <f t="shared" ref="AR35:AR91" si="70">AY35+BF35+BM35+BT35</f>
        <v>13.077999999999999</v>
      </c>
      <c r="AS35" s="262">
        <f t="shared" ref="AS35:AS91" si="71">AZ35+BG35+BN35+BU35</f>
        <v>0</v>
      </c>
      <c r="AT35" s="262">
        <f t="shared" ref="AT35:AT55" si="72">BA35+BH35+BO35+BV35</f>
        <v>451</v>
      </c>
      <c r="AU35" s="260">
        <f t="shared" ref="AU35" si="73">AU36+AU37+AU40</f>
        <v>0</v>
      </c>
      <c r="AV35" s="255">
        <f t="shared" ref="AV35:BA35" si="74">AV36+AV75+AV82+AV85</f>
        <v>0.78756925</v>
      </c>
      <c r="AW35" s="256">
        <f t="shared" si="74"/>
        <v>0</v>
      </c>
      <c r="AX35" s="256">
        <f t="shared" si="74"/>
        <v>0</v>
      </c>
      <c r="AY35" s="256">
        <f t="shared" si="74"/>
        <v>0</v>
      </c>
      <c r="AZ35" s="256">
        <f t="shared" si="74"/>
        <v>0</v>
      </c>
      <c r="BA35" s="256">
        <f t="shared" si="74"/>
        <v>48</v>
      </c>
      <c r="BB35" s="260">
        <f t="shared" ref="BB35:BP35" si="75">BB36+BB67+BB74+BB77</f>
        <v>0</v>
      </c>
      <c r="BC35" s="255">
        <v>19.673221160000001</v>
      </c>
      <c r="BD35" s="256">
        <f t="shared" ref="BD35:BH35" si="76">BD36+BD75+BD82+BD85</f>
        <v>0</v>
      </c>
      <c r="BE35" s="256">
        <f t="shared" si="76"/>
        <v>0</v>
      </c>
      <c r="BF35" s="256">
        <f t="shared" si="76"/>
        <v>0.89499999999999991</v>
      </c>
      <c r="BG35" s="256">
        <f t="shared" si="76"/>
        <v>0</v>
      </c>
      <c r="BH35" s="256">
        <f t="shared" si="76"/>
        <v>140</v>
      </c>
      <c r="BI35" s="260">
        <f t="shared" si="75"/>
        <v>0</v>
      </c>
      <c r="BJ35" s="255">
        <f t="shared" ref="BJ35" si="77">BJ36+BJ75+BJ82+BJ85</f>
        <v>12.552205880000001</v>
      </c>
      <c r="BK35" s="256">
        <f t="shared" ref="BK35:BO35" si="78">BK36+BK75+BK82+BK85</f>
        <v>0.75</v>
      </c>
      <c r="BL35" s="256">
        <f t="shared" si="78"/>
        <v>0</v>
      </c>
      <c r="BM35" s="256">
        <f>BM36+BM75+BM82+BM85</f>
        <v>8.4969999999999999</v>
      </c>
      <c r="BN35" s="256">
        <f t="shared" si="78"/>
        <v>0</v>
      </c>
      <c r="BO35" s="256">
        <f t="shared" si="78"/>
        <v>178</v>
      </c>
      <c r="BP35" s="260">
        <f t="shared" si="75"/>
        <v>0</v>
      </c>
      <c r="BQ35" s="255">
        <f t="shared" ref="BQ35:BV35" si="79">BQ36+BQ75+BQ82+BQ85</f>
        <v>3.72521491</v>
      </c>
      <c r="BR35" s="256">
        <f t="shared" si="79"/>
        <v>0</v>
      </c>
      <c r="BS35" s="256">
        <f t="shared" si="79"/>
        <v>0</v>
      </c>
      <c r="BT35" s="256">
        <f t="shared" si="79"/>
        <v>3.6860000000000004</v>
      </c>
      <c r="BU35" s="256">
        <f t="shared" si="79"/>
        <v>0</v>
      </c>
      <c r="BV35" s="256">
        <f t="shared" si="79"/>
        <v>85</v>
      </c>
      <c r="BW35" s="263"/>
      <c r="BX35" s="263"/>
      <c r="BY35" s="263"/>
      <c r="BZ35" s="263"/>
      <c r="CA35" s="263"/>
      <c r="CB35" s="264"/>
    </row>
    <row r="36" spans="1:80" s="265" customFormat="1" ht="31.5" customHeight="1" x14ac:dyDescent="0.2">
      <c r="A36" s="222" t="s">
        <v>179</v>
      </c>
      <c r="B36" s="223" t="s">
        <v>922</v>
      </c>
      <c r="C36" s="222" t="s">
        <v>906</v>
      </c>
      <c r="D36" s="234">
        <f>D37+D62</f>
        <v>15.112395200000002</v>
      </c>
      <c r="E36" s="281">
        <v>0</v>
      </c>
      <c r="F36" s="261">
        <f t="shared" ref="F36:F91" si="80">M36+T36+AA36+AH36</f>
        <v>15.1123952</v>
      </c>
      <c r="G36" s="262">
        <f t="shared" si="57"/>
        <v>0.75</v>
      </c>
      <c r="H36" s="262">
        <f t="shared" si="58"/>
        <v>0</v>
      </c>
      <c r="I36" s="262">
        <f t="shared" si="59"/>
        <v>2.4350000000000001</v>
      </c>
      <c r="J36" s="262">
        <f t="shared" si="60"/>
        <v>0</v>
      </c>
      <c r="K36" s="262">
        <f t="shared" si="61"/>
        <v>34</v>
      </c>
      <c r="L36" s="260">
        <f t="shared" ref="L36" si="81">L37+L60</f>
        <v>0</v>
      </c>
      <c r="M36" s="255">
        <f t="shared" ref="M36:R36" si="82">M37+M62</f>
        <v>0</v>
      </c>
      <c r="N36" s="256">
        <f t="shared" si="82"/>
        <v>0</v>
      </c>
      <c r="O36" s="256">
        <f t="shared" si="82"/>
        <v>0</v>
      </c>
      <c r="P36" s="256">
        <f t="shared" si="82"/>
        <v>0</v>
      </c>
      <c r="Q36" s="256">
        <f t="shared" si="82"/>
        <v>0</v>
      </c>
      <c r="R36" s="256">
        <f t="shared" si="82"/>
        <v>0</v>
      </c>
      <c r="S36" s="260">
        <f t="shared" ref="S36:AN36" si="83">S37+S60</f>
        <v>0</v>
      </c>
      <c r="T36" s="257">
        <f t="shared" ref="T36:Y36" si="84">T37+T62</f>
        <v>7.5466130000000007</v>
      </c>
      <c r="U36" s="256">
        <f t="shared" si="84"/>
        <v>0</v>
      </c>
      <c r="V36" s="256">
        <f t="shared" si="84"/>
        <v>0</v>
      </c>
      <c r="W36" s="256">
        <f t="shared" si="84"/>
        <v>0.12</v>
      </c>
      <c r="X36" s="256">
        <f t="shared" si="84"/>
        <v>0</v>
      </c>
      <c r="Y36" s="256">
        <f t="shared" si="84"/>
        <v>26</v>
      </c>
      <c r="Z36" s="260">
        <f t="shared" si="83"/>
        <v>0</v>
      </c>
      <c r="AA36" s="257">
        <f t="shared" ref="AA36:AF36" si="85">AA37+AA62</f>
        <v>6.5943971999999995</v>
      </c>
      <c r="AB36" s="256">
        <f t="shared" si="85"/>
        <v>0.75</v>
      </c>
      <c r="AC36" s="256">
        <f t="shared" si="85"/>
        <v>0</v>
      </c>
      <c r="AD36" s="256">
        <f t="shared" si="85"/>
        <v>2.3149999999999999</v>
      </c>
      <c r="AE36" s="256">
        <f t="shared" si="85"/>
        <v>0</v>
      </c>
      <c r="AF36" s="256">
        <f t="shared" si="85"/>
        <v>8</v>
      </c>
      <c r="AG36" s="260">
        <f t="shared" si="83"/>
        <v>0</v>
      </c>
      <c r="AH36" s="257">
        <f t="shared" ref="AH36:AM36" si="86">AH37+AH62</f>
        <v>0.97138500000000005</v>
      </c>
      <c r="AI36" s="256">
        <f t="shared" si="86"/>
        <v>0</v>
      </c>
      <c r="AJ36" s="256">
        <f t="shared" si="86"/>
        <v>0</v>
      </c>
      <c r="AK36" s="256">
        <f t="shared" si="86"/>
        <v>0</v>
      </c>
      <c r="AL36" s="256">
        <f t="shared" si="86"/>
        <v>0</v>
      </c>
      <c r="AM36" s="256">
        <f t="shared" si="86"/>
        <v>0</v>
      </c>
      <c r="AN36" s="260">
        <f t="shared" si="83"/>
        <v>0</v>
      </c>
      <c r="AO36" s="261">
        <f t="shared" ref="AO36:AO38" si="87">AV36+BC36+BJ36+BQ36</f>
        <v>14.082357760000001</v>
      </c>
      <c r="AP36" s="262">
        <f t="shared" si="68"/>
        <v>0.75</v>
      </c>
      <c r="AQ36" s="262">
        <f t="shared" si="69"/>
        <v>0</v>
      </c>
      <c r="AR36" s="262">
        <f t="shared" si="70"/>
        <v>2.6630000000000003</v>
      </c>
      <c r="AS36" s="262">
        <f t="shared" si="71"/>
        <v>0</v>
      </c>
      <c r="AT36" s="262">
        <f t="shared" si="72"/>
        <v>8</v>
      </c>
      <c r="AU36" s="263">
        <v>0</v>
      </c>
      <c r="AV36" s="255">
        <f t="shared" ref="AV36:BA36" si="88">AV37+AV62</f>
        <v>0</v>
      </c>
      <c r="AW36" s="256">
        <f t="shared" si="88"/>
        <v>0</v>
      </c>
      <c r="AX36" s="256">
        <f t="shared" si="88"/>
        <v>0</v>
      </c>
      <c r="AY36" s="256">
        <f t="shared" si="88"/>
        <v>0</v>
      </c>
      <c r="AZ36" s="256">
        <f t="shared" si="88"/>
        <v>0</v>
      </c>
      <c r="BA36" s="256">
        <f t="shared" si="88"/>
        <v>0</v>
      </c>
      <c r="BB36" s="260">
        <f t="shared" ref="BB36" si="89">BB37+BB60</f>
        <v>0</v>
      </c>
      <c r="BC36" s="255">
        <v>5.5596201399999998</v>
      </c>
      <c r="BD36" s="256">
        <f t="shared" ref="BD36:BH36" si="90">BD37+BD62</f>
        <v>0</v>
      </c>
      <c r="BE36" s="256">
        <f t="shared" si="90"/>
        <v>0</v>
      </c>
      <c r="BF36" s="256">
        <f t="shared" si="90"/>
        <v>0.08</v>
      </c>
      <c r="BG36" s="256">
        <f t="shared" si="90"/>
        <v>0</v>
      </c>
      <c r="BH36" s="256">
        <f t="shared" si="90"/>
        <v>0</v>
      </c>
      <c r="BI36" s="260">
        <f t="shared" ref="BI36" si="91">BI37+BI60</f>
        <v>0</v>
      </c>
      <c r="BJ36" s="255">
        <f>BJ37+BJ62</f>
        <v>7.1216436000000005</v>
      </c>
      <c r="BK36" s="256">
        <f t="shared" ref="BK36:BO36" si="92">BK37+BK62</f>
        <v>0.75</v>
      </c>
      <c r="BL36" s="256">
        <f t="shared" si="92"/>
        <v>0</v>
      </c>
      <c r="BM36" s="256">
        <f t="shared" si="92"/>
        <v>1.67</v>
      </c>
      <c r="BN36" s="256">
        <f t="shared" si="92"/>
        <v>0</v>
      </c>
      <c r="BO36" s="256">
        <f t="shared" si="92"/>
        <v>8</v>
      </c>
      <c r="BP36" s="260">
        <f t="shared" ref="BP36" si="93">BP37+BP60</f>
        <v>0</v>
      </c>
      <c r="BQ36" s="255">
        <f t="shared" ref="BQ36:BV36" si="94">BQ37+BQ62</f>
        <v>1.4010940199999999</v>
      </c>
      <c r="BR36" s="256">
        <f t="shared" si="94"/>
        <v>0</v>
      </c>
      <c r="BS36" s="256">
        <f t="shared" si="94"/>
        <v>0</v>
      </c>
      <c r="BT36" s="256">
        <f t="shared" si="94"/>
        <v>0.91300000000000003</v>
      </c>
      <c r="BU36" s="256">
        <f t="shared" si="94"/>
        <v>0</v>
      </c>
      <c r="BV36" s="256">
        <f t="shared" si="94"/>
        <v>0</v>
      </c>
      <c r="BW36" s="263"/>
      <c r="BX36" s="263"/>
      <c r="BY36" s="266"/>
      <c r="BZ36" s="267"/>
      <c r="CA36" s="263"/>
      <c r="CB36" s="264"/>
    </row>
    <row r="37" spans="1:80" s="265" customFormat="1" ht="19.5" customHeight="1" x14ac:dyDescent="0.2">
      <c r="A37" s="222" t="s">
        <v>180</v>
      </c>
      <c r="B37" s="223" t="s">
        <v>923</v>
      </c>
      <c r="C37" s="222" t="s">
        <v>906</v>
      </c>
      <c r="D37" s="230">
        <f>D38+D39+D40+D46</f>
        <v>8.8729860000000009</v>
      </c>
      <c r="E37" s="281">
        <v>0</v>
      </c>
      <c r="F37" s="261">
        <f t="shared" si="80"/>
        <v>8.8729860000000009</v>
      </c>
      <c r="G37" s="262">
        <f t="shared" si="57"/>
        <v>0</v>
      </c>
      <c r="H37" s="262">
        <f t="shared" si="58"/>
        <v>0</v>
      </c>
      <c r="I37" s="262">
        <f t="shared" si="59"/>
        <v>0</v>
      </c>
      <c r="J37" s="262">
        <f t="shared" si="60"/>
        <v>0</v>
      </c>
      <c r="K37" s="262">
        <f t="shared" si="61"/>
        <v>25</v>
      </c>
      <c r="L37" s="260">
        <f t="shared" ref="L37" si="95">L38+L39+L56</f>
        <v>0</v>
      </c>
      <c r="M37" s="255">
        <f t="shared" ref="M37:R37" si="96">M39+M40+M46+M38</f>
        <v>0</v>
      </c>
      <c r="N37" s="256">
        <f t="shared" si="96"/>
        <v>0</v>
      </c>
      <c r="O37" s="256">
        <f t="shared" si="96"/>
        <v>0</v>
      </c>
      <c r="P37" s="256">
        <f t="shared" si="96"/>
        <v>0</v>
      </c>
      <c r="Q37" s="256">
        <f t="shared" si="96"/>
        <v>0</v>
      </c>
      <c r="R37" s="256">
        <f t="shared" si="96"/>
        <v>0</v>
      </c>
      <c r="S37" s="260">
        <f t="shared" ref="S37:AN37" si="97">S38+S39+S56</f>
        <v>0</v>
      </c>
      <c r="T37" s="257">
        <f t="shared" ref="T37:Y37" si="98">T39+T40+T46+T38</f>
        <v>5.100766000000001</v>
      </c>
      <c r="U37" s="256">
        <f t="shared" si="98"/>
        <v>0</v>
      </c>
      <c r="V37" s="256">
        <f t="shared" si="98"/>
        <v>0</v>
      </c>
      <c r="W37" s="256">
        <f t="shared" si="98"/>
        <v>0</v>
      </c>
      <c r="X37" s="256">
        <f t="shared" si="98"/>
        <v>0</v>
      </c>
      <c r="Y37" s="256">
        <f t="shared" si="98"/>
        <v>20</v>
      </c>
      <c r="Z37" s="260">
        <f t="shared" si="97"/>
        <v>0</v>
      </c>
      <c r="AA37" s="257">
        <f t="shared" ref="AA37:AF37" si="99">AA39+AA40+AA46+AA38</f>
        <v>2.8008349999999997</v>
      </c>
      <c r="AB37" s="256">
        <f t="shared" si="99"/>
        <v>0</v>
      </c>
      <c r="AC37" s="256">
        <f t="shared" si="99"/>
        <v>0</v>
      </c>
      <c r="AD37" s="256">
        <f t="shared" si="99"/>
        <v>0</v>
      </c>
      <c r="AE37" s="256">
        <f t="shared" si="99"/>
        <v>0</v>
      </c>
      <c r="AF37" s="256">
        <f t="shared" si="99"/>
        <v>5</v>
      </c>
      <c r="AG37" s="260">
        <f t="shared" si="97"/>
        <v>0</v>
      </c>
      <c r="AH37" s="257">
        <f t="shared" ref="AH37:AM37" si="100">AH39+AH40+AH46+AH38</f>
        <v>0.97138500000000005</v>
      </c>
      <c r="AI37" s="256">
        <f t="shared" si="100"/>
        <v>0</v>
      </c>
      <c r="AJ37" s="256">
        <f t="shared" si="100"/>
        <v>0</v>
      </c>
      <c r="AK37" s="256">
        <f t="shared" si="100"/>
        <v>0</v>
      </c>
      <c r="AL37" s="256">
        <f t="shared" si="100"/>
        <v>0</v>
      </c>
      <c r="AM37" s="256">
        <f t="shared" si="100"/>
        <v>0</v>
      </c>
      <c r="AN37" s="260">
        <f t="shared" si="97"/>
        <v>0</v>
      </c>
      <c r="AO37" s="261">
        <f t="shared" si="87"/>
        <v>7.8968946599999992</v>
      </c>
      <c r="AP37" s="262">
        <f t="shared" si="68"/>
        <v>0</v>
      </c>
      <c r="AQ37" s="262">
        <f t="shared" si="69"/>
        <v>0</v>
      </c>
      <c r="AR37" s="262">
        <f t="shared" si="70"/>
        <v>0</v>
      </c>
      <c r="AS37" s="262">
        <f t="shared" si="71"/>
        <v>0</v>
      </c>
      <c r="AT37" s="262">
        <f t="shared" si="72"/>
        <v>5</v>
      </c>
      <c r="AU37" s="263">
        <v>0</v>
      </c>
      <c r="AV37" s="255">
        <f t="shared" ref="AV37:BA37" si="101">AV39+AV40+AV46+AV38</f>
        <v>0</v>
      </c>
      <c r="AW37" s="256">
        <f t="shared" si="101"/>
        <v>0</v>
      </c>
      <c r="AX37" s="256">
        <f t="shared" si="101"/>
        <v>0</v>
      </c>
      <c r="AY37" s="256">
        <f t="shared" si="101"/>
        <v>0</v>
      </c>
      <c r="AZ37" s="256">
        <f t="shared" si="101"/>
        <v>0</v>
      </c>
      <c r="BA37" s="256">
        <f t="shared" si="101"/>
        <v>0</v>
      </c>
      <c r="BB37" s="260">
        <f t="shared" ref="BB37" si="102">BB38+BB39+BB56</f>
        <v>0</v>
      </c>
      <c r="BC37" s="255">
        <v>4.0925381099999996</v>
      </c>
      <c r="BD37" s="256">
        <f t="shared" ref="BD37:BH37" si="103">BD39+BD40+BD46+BD38</f>
        <v>0</v>
      </c>
      <c r="BE37" s="256">
        <f t="shared" si="103"/>
        <v>0</v>
      </c>
      <c r="BF37" s="256">
        <f t="shared" si="103"/>
        <v>0</v>
      </c>
      <c r="BG37" s="256">
        <f t="shared" si="103"/>
        <v>0</v>
      </c>
      <c r="BH37" s="256">
        <f t="shared" si="103"/>
        <v>0</v>
      </c>
      <c r="BI37" s="260">
        <f t="shared" ref="BI37" si="104">BI38+BI39+BI56</f>
        <v>0</v>
      </c>
      <c r="BJ37" s="255">
        <f t="shared" ref="BJ37" si="105">BJ39+BJ40+BJ46+BJ38</f>
        <v>3.63785559</v>
      </c>
      <c r="BK37" s="256">
        <f t="shared" ref="BK37:BO37" si="106">BK39+BK40+BK46+BK38</f>
        <v>0</v>
      </c>
      <c r="BL37" s="256">
        <f t="shared" si="106"/>
        <v>0</v>
      </c>
      <c r="BM37" s="256">
        <f t="shared" si="106"/>
        <v>0</v>
      </c>
      <c r="BN37" s="256">
        <f t="shared" si="106"/>
        <v>0</v>
      </c>
      <c r="BO37" s="256">
        <f t="shared" si="106"/>
        <v>5</v>
      </c>
      <c r="BP37" s="260">
        <f t="shared" ref="BP37" si="107">BP38+BP39+BP56</f>
        <v>0</v>
      </c>
      <c r="BQ37" s="255">
        <f t="shared" ref="BQ37:BV37" si="108">BQ39+BQ40+BQ46+BQ38</f>
        <v>0.16650096</v>
      </c>
      <c r="BR37" s="256">
        <f t="shared" si="108"/>
        <v>0</v>
      </c>
      <c r="BS37" s="256">
        <f t="shared" si="108"/>
        <v>0</v>
      </c>
      <c r="BT37" s="256">
        <f t="shared" si="108"/>
        <v>0</v>
      </c>
      <c r="BU37" s="256">
        <f t="shared" si="108"/>
        <v>0</v>
      </c>
      <c r="BV37" s="256">
        <f t="shared" si="108"/>
        <v>0</v>
      </c>
      <c r="BW37" s="263"/>
      <c r="BX37" s="263"/>
      <c r="BY37" s="266"/>
      <c r="BZ37" s="267"/>
      <c r="CA37" s="263"/>
      <c r="CB37" s="264"/>
    </row>
    <row r="38" spans="1:80" ht="18.75" customHeight="1" x14ac:dyDescent="0.2">
      <c r="A38" s="300" t="s">
        <v>795</v>
      </c>
      <c r="B38" s="301" t="s">
        <v>962</v>
      </c>
      <c r="C38" s="300" t="s">
        <v>963</v>
      </c>
      <c r="D38" s="302">
        <f>1.165662/1.2</f>
        <v>0.97138500000000005</v>
      </c>
      <c r="E38" s="274">
        <v>0</v>
      </c>
      <c r="F38" s="254">
        <f t="shared" si="80"/>
        <v>0.97138500000000005</v>
      </c>
      <c r="G38" s="253">
        <f t="shared" si="57"/>
        <v>0</v>
      </c>
      <c r="H38" s="253">
        <f t="shared" si="58"/>
        <v>0</v>
      </c>
      <c r="I38" s="253">
        <f t="shared" si="59"/>
        <v>0</v>
      </c>
      <c r="J38" s="253">
        <f t="shared" si="60"/>
        <v>0</v>
      </c>
      <c r="K38" s="253">
        <f t="shared" si="61"/>
        <v>0</v>
      </c>
      <c r="L38" s="274">
        <v>0</v>
      </c>
      <c r="M38" s="255">
        <v>0</v>
      </c>
      <c r="N38" s="256">
        <v>0</v>
      </c>
      <c r="O38" s="256">
        <v>0</v>
      </c>
      <c r="P38" s="256">
        <v>0</v>
      </c>
      <c r="Q38" s="256">
        <v>0</v>
      </c>
      <c r="R38" s="256">
        <v>0</v>
      </c>
      <c r="S38" s="274">
        <v>0</v>
      </c>
      <c r="T38" s="257">
        <v>0</v>
      </c>
      <c r="U38" s="256">
        <v>0</v>
      </c>
      <c r="V38" s="256">
        <v>0</v>
      </c>
      <c r="W38" s="256">
        <v>0</v>
      </c>
      <c r="X38" s="256">
        <v>0</v>
      </c>
      <c r="Y38" s="256">
        <v>0</v>
      </c>
      <c r="Z38" s="274">
        <v>0</v>
      </c>
      <c r="AA38" s="257">
        <v>0</v>
      </c>
      <c r="AB38" s="256">
        <v>0</v>
      </c>
      <c r="AC38" s="256">
        <v>0</v>
      </c>
      <c r="AD38" s="256">
        <v>0</v>
      </c>
      <c r="AE38" s="256">
        <v>0</v>
      </c>
      <c r="AF38" s="256">
        <v>0</v>
      </c>
      <c r="AG38" s="274">
        <v>0</v>
      </c>
      <c r="AH38" s="257">
        <v>0.97138500000000005</v>
      </c>
      <c r="AI38" s="256">
        <v>0</v>
      </c>
      <c r="AJ38" s="256">
        <v>0</v>
      </c>
      <c r="AK38" s="256">
        <v>0</v>
      </c>
      <c r="AL38" s="256">
        <v>0</v>
      </c>
      <c r="AM38" s="256">
        <v>0</v>
      </c>
      <c r="AN38" s="250">
        <v>0</v>
      </c>
      <c r="AO38" s="254">
        <f t="shared" si="87"/>
        <v>0.16650096</v>
      </c>
      <c r="AP38" s="253">
        <f t="shared" si="68"/>
        <v>0</v>
      </c>
      <c r="AQ38" s="253">
        <f t="shared" si="69"/>
        <v>0</v>
      </c>
      <c r="AR38" s="253">
        <f t="shared" si="70"/>
        <v>0</v>
      </c>
      <c r="AS38" s="253">
        <f t="shared" si="71"/>
        <v>0</v>
      </c>
      <c r="AT38" s="253">
        <f t="shared" si="72"/>
        <v>0</v>
      </c>
      <c r="AU38" s="250">
        <v>0</v>
      </c>
      <c r="AV38" s="255">
        <v>0</v>
      </c>
      <c r="AW38" s="256">
        <v>0</v>
      </c>
      <c r="AX38" s="256">
        <v>0</v>
      </c>
      <c r="AY38" s="256">
        <v>0</v>
      </c>
      <c r="AZ38" s="256">
        <v>0</v>
      </c>
      <c r="BA38" s="256">
        <v>0</v>
      </c>
      <c r="BB38" s="250">
        <v>0</v>
      </c>
      <c r="BC38" s="255">
        <v>0</v>
      </c>
      <c r="BD38" s="256">
        <v>0</v>
      </c>
      <c r="BE38" s="256">
        <v>0</v>
      </c>
      <c r="BF38" s="256">
        <v>0</v>
      </c>
      <c r="BG38" s="256">
        <v>0</v>
      </c>
      <c r="BH38" s="256">
        <v>0</v>
      </c>
      <c r="BI38" s="250"/>
      <c r="BJ38" s="285">
        <v>0</v>
      </c>
      <c r="BK38" s="256">
        <v>0</v>
      </c>
      <c r="BL38" s="256">
        <v>0</v>
      </c>
      <c r="BM38" s="256">
        <v>0</v>
      </c>
      <c r="BN38" s="256">
        <v>0</v>
      </c>
      <c r="BO38" s="256">
        <v>0</v>
      </c>
      <c r="BP38" s="250"/>
      <c r="BQ38" s="255">
        <v>0.16650096</v>
      </c>
      <c r="BR38" s="256">
        <v>0</v>
      </c>
      <c r="BS38" s="256">
        <v>0</v>
      </c>
      <c r="BT38" s="256">
        <v>0</v>
      </c>
      <c r="BU38" s="256">
        <v>0</v>
      </c>
      <c r="BV38" s="256">
        <v>0</v>
      </c>
      <c r="BW38" s="250"/>
      <c r="BX38" s="250"/>
      <c r="BY38" s="268"/>
      <c r="BZ38" s="269"/>
      <c r="CA38" s="250"/>
      <c r="CB38" s="241"/>
    </row>
    <row r="39" spans="1:80" s="265" customFormat="1" ht="16.5" customHeight="1" x14ac:dyDescent="0.2">
      <c r="A39" s="300" t="s">
        <v>964</v>
      </c>
      <c r="B39" s="301" t="s">
        <v>965</v>
      </c>
      <c r="C39" s="300" t="s">
        <v>966</v>
      </c>
      <c r="D39" s="302">
        <f>0.9768/1.2</f>
        <v>0.81400000000000006</v>
      </c>
      <c r="E39" s="281">
        <v>0</v>
      </c>
      <c r="F39" s="261">
        <f>M39+T39+AA39+AH39</f>
        <v>0.81399999999999995</v>
      </c>
      <c r="G39" s="262">
        <f t="shared" si="57"/>
        <v>0</v>
      </c>
      <c r="H39" s="262">
        <f t="shared" si="58"/>
        <v>0</v>
      </c>
      <c r="I39" s="262">
        <f t="shared" si="59"/>
        <v>0</v>
      </c>
      <c r="J39" s="262">
        <f t="shared" si="60"/>
        <v>0</v>
      </c>
      <c r="K39" s="262">
        <f t="shared" si="61"/>
        <v>0</v>
      </c>
      <c r="L39" s="303">
        <f t="shared" ref="L39" si="109">SUM(L40:L55)</f>
        <v>0</v>
      </c>
      <c r="M39" s="285">
        <v>0</v>
      </c>
      <c r="N39" s="270">
        <v>0</v>
      </c>
      <c r="O39" s="270">
        <v>0</v>
      </c>
      <c r="P39" s="270">
        <v>0</v>
      </c>
      <c r="Q39" s="270">
        <v>0</v>
      </c>
      <c r="R39" s="270">
        <v>0</v>
      </c>
      <c r="S39" s="303">
        <f t="shared" ref="S39:AN39" si="110">SUM(S40:S55)</f>
        <v>0</v>
      </c>
      <c r="T39" s="271">
        <v>0.81399999999999995</v>
      </c>
      <c r="U39" s="270">
        <v>0</v>
      </c>
      <c r="V39" s="270">
        <v>0</v>
      </c>
      <c r="W39" s="270">
        <v>0</v>
      </c>
      <c r="X39" s="270">
        <v>0</v>
      </c>
      <c r="Y39" s="270">
        <v>0</v>
      </c>
      <c r="Z39" s="303">
        <f t="shared" si="110"/>
        <v>0</v>
      </c>
      <c r="AA39" s="271">
        <v>0</v>
      </c>
      <c r="AB39" s="270">
        <v>0</v>
      </c>
      <c r="AC39" s="270">
        <v>0</v>
      </c>
      <c r="AD39" s="270">
        <v>0</v>
      </c>
      <c r="AE39" s="270">
        <v>0</v>
      </c>
      <c r="AF39" s="270">
        <v>0</v>
      </c>
      <c r="AG39" s="303">
        <f t="shared" si="110"/>
        <v>0</v>
      </c>
      <c r="AH39" s="271">
        <v>0</v>
      </c>
      <c r="AI39" s="270">
        <v>0</v>
      </c>
      <c r="AJ39" s="270">
        <v>0</v>
      </c>
      <c r="AK39" s="270">
        <v>0</v>
      </c>
      <c r="AL39" s="270">
        <v>0</v>
      </c>
      <c r="AM39" s="270">
        <v>0</v>
      </c>
      <c r="AN39" s="303">
        <f t="shared" si="110"/>
        <v>0</v>
      </c>
      <c r="AO39" s="261">
        <f>AV39+BC39+BJ39+BQ39</f>
        <v>0.82386231999999993</v>
      </c>
      <c r="AP39" s="262">
        <f t="shared" si="68"/>
        <v>0</v>
      </c>
      <c r="AQ39" s="262">
        <f t="shared" si="69"/>
        <v>0</v>
      </c>
      <c r="AR39" s="262">
        <f t="shared" si="70"/>
        <v>0</v>
      </c>
      <c r="AS39" s="262">
        <f t="shared" si="71"/>
        <v>0</v>
      </c>
      <c r="AT39" s="262">
        <f t="shared" si="72"/>
        <v>0</v>
      </c>
      <c r="AU39" s="263">
        <v>0</v>
      </c>
      <c r="AV39" s="285">
        <v>0</v>
      </c>
      <c r="AW39" s="270">
        <v>0</v>
      </c>
      <c r="AX39" s="270">
        <v>0</v>
      </c>
      <c r="AY39" s="270">
        <v>0</v>
      </c>
      <c r="AZ39" s="270">
        <v>0</v>
      </c>
      <c r="BA39" s="270">
        <v>0</v>
      </c>
      <c r="BB39" s="303">
        <f t="shared" ref="BB39" si="111">SUM(BB40:BB55)</f>
        <v>0</v>
      </c>
      <c r="BC39" s="285">
        <v>0.68306721999999997</v>
      </c>
      <c r="BD39" s="270">
        <v>0</v>
      </c>
      <c r="BE39" s="270">
        <v>0</v>
      </c>
      <c r="BF39" s="270">
        <v>0</v>
      </c>
      <c r="BG39" s="270">
        <v>0</v>
      </c>
      <c r="BH39" s="270">
        <v>0</v>
      </c>
      <c r="BI39" s="303">
        <f t="shared" ref="BI39" si="112">SUM(BI40:BI55)</f>
        <v>0</v>
      </c>
      <c r="BJ39" s="285">
        <v>0.14079510000000001</v>
      </c>
      <c r="BK39" s="270">
        <v>0</v>
      </c>
      <c r="BL39" s="270">
        <v>0</v>
      </c>
      <c r="BM39" s="270">
        <v>0</v>
      </c>
      <c r="BN39" s="270">
        <v>0</v>
      </c>
      <c r="BO39" s="270">
        <v>0</v>
      </c>
      <c r="BP39" s="303">
        <f t="shared" ref="BP39" si="113">SUM(BP40:BP55)</f>
        <v>0</v>
      </c>
      <c r="BQ39" s="285">
        <v>0</v>
      </c>
      <c r="BR39" s="270">
        <v>0</v>
      </c>
      <c r="BS39" s="270">
        <v>0</v>
      </c>
      <c r="BT39" s="270">
        <v>0</v>
      </c>
      <c r="BU39" s="270">
        <v>0</v>
      </c>
      <c r="BV39" s="270">
        <v>0</v>
      </c>
      <c r="BW39" s="263"/>
      <c r="BX39" s="263"/>
      <c r="BY39" s="266"/>
      <c r="BZ39" s="267"/>
      <c r="CA39" s="263"/>
      <c r="CB39" s="264"/>
    </row>
    <row r="40" spans="1:80" ht="18.75" customHeight="1" x14ac:dyDescent="0.2">
      <c r="A40" s="300" t="s">
        <v>796</v>
      </c>
      <c r="B40" s="301" t="s">
        <v>967</v>
      </c>
      <c r="C40" s="300" t="s">
        <v>968</v>
      </c>
      <c r="D40" s="302">
        <f>D41+D42+D43+D44+D45</f>
        <v>2.8008350000000002</v>
      </c>
      <c r="E40" s="274">
        <v>0</v>
      </c>
      <c r="F40" s="254">
        <f t="shared" si="80"/>
        <v>2.8008349999999997</v>
      </c>
      <c r="G40" s="253">
        <f t="shared" si="57"/>
        <v>0</v>
      </c>
      <c r="H40" s="253">
        <f t="shared" si="58"/>
        <v>0</v>
      </c>
      <c r="I40" s="253">
        <f t="shared" si="59"/>
        <v>0</v>
      </c>
      <c r="J40" s="253">
        <f t="shared" si="60"/>
        <v>0</v>
      </c>
      <c r="K40" s="253">
        <f t="shared" si="61"/>
        <v>5</v>
      </c>
      <c r="L40" s="274">
        <v>0</v>
      </c>
      <c r="M40" s="285">
        <f t="shared" ref="M40:R40" si="114">M41+M42+M43+M44+M45</f>
        <v>0</v>
      </c>
      <c r="N40" s="270">
        <f t="shared" si="114"/>
        <v>0</v>
      </c>
      <c r="O40" s="270">
        <f t="shared" si="114"/>
        <v>0</v>
      </c>
      <c r="P40" s="270">
        <f t="shared" si="114"/>
        <v>0</v>
      </c>
      <c r="Q40" s="270">
        <f t="shared" si="114"/>
        <v>0</v>
      </c>
      <c r="R40" s="270">
        <f t="shared" si="114"/>
        <v>0</v>
      </c>
      <c r="S40" s="274">
        <v>0</v>
      </c>
      <c r="T40" s="271">
        <f t="shared" ref="T40:Y40" si="115">T41+T42+T43+T44+T45</f>
        <v>0</v>
      </c>
      <c r="U40" s="270">
        <f t="shared" si="115"/>
        <v>0</v>
      </c>
      <c r="V40" s="270">
        <f t="shared" si="115"/>
        <v>0</v>
      </c>
      <c r="W40" s="270">
        <f t="shared" si="115"/>
        <v>0</v>
      </c>
      <c r="X40" s="270">
        <f t="shared" si="115"/>
        <v>0</v>
      </c>
      <c r="Y40" s="270">
        <f t="shared" si="115"/>
        <v>0</v>
      </c>
      <c r="Z40" s="274">
        <v>0</v>
      </c>
      <c r="AA40" s="316">
        <f t="shared" ref="AA40:AF40" si="116">AA41+AA42+AA43+AA44+AA45</f>
        <v>2.8008349999999997</v>
      </c>
      <c r="AB40" s="270">
        <f t="shared" si="116"/>
        <v>0</v>
      </c>
      <c r="AC40" s="270">
        <f t="shared" si="116"/>
        <v>0</v>
      </c>
      <c r="AD40" s="270">
        <f t="shared" si="116"/>
        <v>0</v>
      </c>
      <c r="AE40" s="270">
        <f t="shared" si="116"/>
        <v>0</v>
      </c>
      <c r="AF40" s="270">
        <f t="shared" si="116"/>
        <v>5</v>
      </c>
      <c r="AG40" s="274">
        <v>0</v>
      </c>
      <c r="AH40" s="271">
        <f t="shared" ref="AH40:AM40" si="117">AH41+AH42+AH43+AH44+AH45</f>
        <v>0</v>
      </c>
      <c r="AI40" s="270">
        <f t="shared" si="117"/>
        <v>0</v>
      </c>
      <c r="AJ40" s="270">
        <f t="shared" si="117"/>
        <v>0</v>
      </c>
      <c r="AK40" s="270">
        <f t="shared" si="117"/>
        <v>0</v>
      </c>
      <c r="AL40" s="270">
        <f t="shared" si="117"/>
        <v>0</v>
      </c>
      <c r="AM40" s="270">
        <f t="shared" si="117"/>
        <v>0</v>
      </c>
      <c r="AN40" s="250">
        <v>0</v>
      </c>
      <c r="AO40" s="254">
        <f t="shared" ref="AO40:AO76" si="118">AV40+BC40+BJ40+BQ40</f>
        <v>2.8203177199999998</v>
      </c>
      <c r="AP40" s="253">
        <f t="shared" si="68"/>
        <v>0</v>
      </c>
      <c r="AQ40" s="253">
        <f t="shared" si="69"/>
        <v>0</v>
      </c>
      <c r="AR40" s="253">
        <f t="shared" si="70"/>
        <v>0</v>
      </c>
      <c r="AS40" s="253">
        <f t="shared" si="71"/>
        <v>0</v>
      </c>
      <c r="AT40" s="253">
        <f t="shared" si="72"/>
        <v>5</v>
      </c>
      <c r="AU40" s="250">
        <v>0</v>
      </c>
      <c r="AV40" s="285">
        <f t="shared" ref="AV40:BA40" si="119">AV41+AV42+AV43+AV44+AV45</f>
        <v>0</v>
      </c>
      <c r="AW40" s="270">
        <f t="shared" si="119"/>
        <v>0</v>
      </c>
      <c r="AX40" s="270">
        <f t="shared" si="119"/>
        <v>0</v>
      </c>
      <c r="AY40" s="270">
        <f t="shared" si="119"/>
        <v>0</v>
      </c>
      <c r="AZ40" s="270">
        <f t="shared" si="119"/>
        <v>0</v>
      </c>
      <c r="BA40" s="270">
        <f t="shared" si="119"/>
        <v>0</v>
      </c>
      <c r="BB40" s="250">
        <v>0</v>
      </c>
      <c r="BC40" s="285">
        <v>0</v>
      </c>
      <c r="BD40" s="270">
        <f t="shared" ref="BD40:BH40" si="120">BD41+BD42+BD43+BD44+BD45</f>
        <v>0</v>
      </c>
      <c r="BE40" s="270">
        <f t="shared" si="120"/>
        <v>0</v>
      </c>
      <c r="BF40" s="270">
        <f t="shared" si="120"/>
        <v>0</v>
      </c>
      <c r="BG40" s="270">
        <f t="shared" si="120"/>
        <v>0</v>
      </c>
      <c r="BH40" s="270">
        <f t="shared" si="120"/>
        <v>0</v>
      </c>
      <c r="BI40" s="250">
        <v>0</v>
      </c>
      <c r="BJ40" s="285">
        <f>BJ41+BJ42+BJ43+BJ44+BJ45</f>
        <v>2.8203177199999998</v>
      </c>
      <c r="BK40" s="270">
        <f t="shared" ref="BK40:BO40" si="121">BK41+BK42+BK43+BK44+BK45</f>
        <v>0</v>
      </c>
      <c r="BL40" s="270">
        <f t="shared" si="121"/>
        <v>0</v>
      </c>
      <c r="BM40" s="270">
        <f t="shared" si="121"/>
        <v>0</v>
      </c>
      <c r="BN40" s="270">
        <f t="shared" si="121"/>
        <v>0</v>
      </c>
      <c r="BO40" s="270">
        <f t="shared" si="121"/>
        <v>5</v>
      </c>
      <c r="BP40" s="250"/>
      <c r="BQ40" s="285">
        <f t="shared" ref="BQ40:BV40" si="122">BQ41+BQ42+BQ43+BQ44+BQ45</f>
        <v>0</v>
      </c>
      <c r="BR40" s="270">
        <f t="shared" si="122"/>
        <v>0</v>
      </c>
      <c r="BS40" s="270">
        <f t="shared" si="122"/>
        <v>0</v>
      </c>
      <c r="BT40" s="270">
        <f t="shared" si="122"/>
        <v>0</v>
      </c>
      <c r="BU40" s="270">
        <f t="shared" si="122"/>
        <v>0</v>
      </c>
      <c r="BV40" s="270">
        <f t="shared" si="122"/>
        <v>0</v>
      </c>
      <c r="BW40" s="250"/>
      <c r="BX40" s="250"/>
      <c r="BY40" s="268"/>
      <c r="BZ40" s="269"/>
      <c r="CA40" s="250"/>
      <c r="CB40" s="241"/>
    </row>
    <row r="41" spans="1:80" ht="23.25" customHeight="1" x14ac:dyDescent="0.2">
      <c r="A41" s="224" t="s">
        <v>924</v>
      </c>
      <c r="B41" s="225" t="s">
        <v>969</v>
      </c>
      <c r="C41" s="224" t="s">
        <v>970</v>
      </c>
      <c r="D41" s="235">
        <f>0.6722004/1.2</f>
        <v>0.56016700000000008</v>
      </c>
      <c r="E41" s="250"/>
      <c r="F41" s="254">
        <f t="shared" si="80"/>
        <v>0.56016699999999997</v>
      </c>
      <c r="G41" s="253">
        <f t="shared" si="57"/>
        <v>0</v>
      </c>
      <c r="H41" s="253">
        <f t="shared" si="58"/>
        <v>0</v>
      </c>
      <c r="I41" s="253">
        <f t="shared" si="59"/>
        <v>0</v>
      </c>
      <c r="J41" s="253">
        <f t="shared" si="60"/>
        <v>0</v>
      </c>
      <c r="K41" s="253">
        <f t="shared" si="61"/>
        <v>1</v>
      </c>
      <c r="L41" s="250"/>
      <c r="M41" s="272">
        <v>0</v>
      </c>
      <c r="N41" s="273">
        <v>0</v>
      </c>
      <c r="O41" s="273">
        <v>0</v>
      </c>
      <c r="P41" s="273">
        <v>0</v>
      </c>
      <c r="Q41" s="273">
        <v>0</v>
      </c>
      <c r="R41" s="273">
        <v>0</v>
      </c>
      <c r="S41" s="274">
        <v>0</v>
      </c>
      <c r="T41" s="275">
        <v>0</v>
      </c>
      <c r="U41" s="273">
        <v>0</v>
      </c>
      <c r="V41" s="273">
        <v>0</v>
      </c>
      <c r="W41" s="273">
        <v>0</v>
      </c>
      <c r="X41" s="273">
        <v>0</v>
      </c>
      <c r="Y41" s="273">
        <v>0</v>
      </c>
      <c r="Z41" s="274">
        <v>0</v>
      </c>
      <c r="AA41" s="276">
        <v>0.56016699999999997</v>
      </c>
      <c r="AB41" s="273">
        <v>0</v>
      </c>
      <c r="AC41" s="273">
        <v>0</v>
      </c>
      <c r="AD41" s="273">
        <v>0</v>
      </c>
      <c r="AE41" s="273">
        <v>0</v>
      </c>
      <c r="AF41" s="273">
        <v>1</v>
      </c>
      <c r="AG41" s="274">
        <v>0</v>
      </c>
      <c r="AH41" s="276">
        <v>0</v>
      </c>
      <c r="AI41" s="273">
        <v>0</v>
      </c>
      <c r="AJ41" s="273">
        <v>0</v>
      </c>
      <c r="AK41" s="273">
        <v>0</v>
      </c>
      <c r="AL41" s="273">
        <v>0</v>
      </c>
      <c r="AM41" s="273">
        <v>0</v>
      </c>
      <c r="AN41" s="250">
        <v>0</v>
      </c>
      <c r="AO41" s="254">
        <f t="shared" si="118"/>
        <v>0.57560807999999997</v>
      </c>
      <c r="AP41" s="253">
        <f t="shared" si="68"/>
        <v>0</v>
      </c>
      <c r="AQ41" s="253">
        <f t="shared" si="69"/>
        <v>0</v>
      </c>
      <c r="AR41" s="253">
        <f t="shared" si="70"/>
        <v>0</v>
      </c>
      <c r="AS41" s="253">
        <f t="shared" si="71"/>
        <v>0</v>
      </c>
      <c r="AT41" s="253">
        <f t="shared" si="72"/>
        <v>1</v>
      </c>
      <c r="AU41" s="250"/>
      <c r="AV41" s="272">
        <v>0</v>
      </c>
      <c r="AW41" s="273">
        <v>0</v>
      </c>
      <c r="AX41" s="273">
        <v>0</v>
      </c>
      <c r="AY41" s="273">
        <v>0</v>
      </c>
      <c r="AZ41" s="273">
        <v>0</v>
      </c>
      <c r="BA41" s="273">
        <v>0</v>
      </c>
      <c r="BB41" s="250"/>
      <c r="BC41" s="272">
        <v>0</v>
      </c>
      <c r="BD41" s="273">
        <v>0</v>
      </c>
      <c r="BE41" s="273">
        <v>0</v>
      </c>
      <c r="BF41" s="273">
        <v>0</v>
      </c>
      <c r="BG41" s="273">
        <v>0</v>
      </c>
      <c r="BH41" s="273">
        <v>0</v>
      </c>
      <c r="BI41" s="250"/>
      <c r="BJ41" s="272">
        <v>0.57560807999999997</v>
      </c>
      <c r="BK41" s="273">
        <v>0</v>
      </c>
      <c r="BL41" s="273">
        <v>0</v>
      </c>
      <c r="BM41" s="273">
        <v>0</v>
      </c>
      <c r="BN41" s="273">
        <v>0</v>
      </c>
      <c r="BO41" s="273">
        <v>1</v>
      </c>
      <c r="BP41" s="250"/>
      <c r="BQ41" s="272">
        <v>0</v>
      </c>
      <c r="BR41" s="273">
        <v>0</v>
      </c>
      <c r="BS41" s="273">
        <v>0</v>
      </c>
      <c r="BT41" s="273">
        <v>0</v>
      </c>
      <c r="BU41" s="273">
        <v>0</v>
      </c>
      <c r="BV41" s="273">
        <v>0</v>
      </c>
      <c r="BW41" s="250"/>
      <c r="BX41" s="250"/>
      <c r="BY41" s="250"/>
      <c r="BZ41" s="250"/>
      <c r="CA41" s="250"/>
      <c r="CB41" s="241"/>
    </row>
    <row r="42" spans="1:80" ht="21.75" customHeight="1" x14ac:dyDescent="0.2">
      <c r="A42" s="224" t="s">
        <v>945</v>
      </c>
      <c r="B42" s="225" t="s">
        <v>971</v>
      </c>
      <c r="C42" s="224" t="s">
        <v>972</v>
      </c>
      <c r="D42" s="235">
        <f>0.6722004/1.2</f>
        <v>0.56016700000000008</v>
      </c>
      <c r="E42" s="250"/>
      <c r="F42" s="254">
        <f t="shared" si="80"/>
        <v>0.56016699999999997</v>
      </c>
      <c r="G42" s="253">
        <f t="shared" si="57"/>
        <v>0</v>
      </c>
      <c r="H42" s="253">
        <f t="shared" si="58"/>
        <v>0</v>
      </c>
      <c r="I42" s="253">
        <f t="shared" si="59"/>
        <v>0</v>
      </c>
      <c r="J42" s="253">
        <f t="shared" si="60"/>
        <v>0</v>
      </c>
      <c r="K42" s="253">
        <f t="shared" si="61"/>
        <v>1</v>
      </c>
      <c r="L42" s="250"/>
      <c r="M42" s="272">
        <v>0</v>
      </c>
      <c r="N42" s="273">
        <v>0</v>
      </c>
      <c r="O42" s="273">
        <v>0</v>
      </c>
      <c r="P42" s="273">
        <v>0</v>
      </c>
      <c r="Q42" s="273">
        <v>0</v>
      </c>
      <c r="R42" s="273">
        <v>0</v>
      </c>
      <c r="S42" s="274">
        <v>0</v>
      </c>
      <c r="T42" s="275">
        <v>0</v>
      </c>
      <c r="U42" s="273">
        <v>0</v>
      </c>
      <c r="V42" s="273">
        <v>0</v>
      </c>
      <c r="W42" s="273">
        <v>0</v>
      </c>
      <c r="X42" s="273">
        <v>0</v>
      </c>
      <c r="Y42" s="273">
        <v>0</v>
      </c>
      <c r="Z42" s="274">
        <v>0</v>
      </c>
      <c r="AA42" s="276">
        <v>0.56016699999999997</v>
      </c>
      <c r="AB42" s="273">
        <v>0</v>
      </c>
      <c r="AC42" s="273">
        <v>0</v>
      </c>
      <c r="AD42" s="273">
        <v>0</v>
      </c>
      <c r="AE42" s="273">
        <v>0</v>
      </c>
      <c r="AF42" s="273">
        <v>1</v>
      </c>
      <c r="AG42" s="274">
        <v>0</v>
      </c>
      <c r="AH42" s="276">
        <v>0</v>
      </c>
      <c r="AI42" s="273">
        <v>0</v>
      </c>
      <c r="AJ42" s="273">
        <v>0</v>
      </c>
      <c r="AK42" s="273">
        <v>0</v>
      </c>
      <c r="AL42" s="273">
        <v>0</v>
      </c>
      <c r="AM42" s="273">
        <v>0</v>
      </c>
      <c r="AN42" s="250">
        <v>0</v>
      </c>
      <c r="AO42" s="254">
        <f t="shared" si="118"/>
        <v>0.55720124000000004</v>
      </c>
      <c r="AP42" s="253">
        <f t="shared" si="68"/>
        <v>0</v>
      </c>
      <c r="AQ42" s="253">
        <f t="shared" si="69"/>
        <v>0</v>
      </c>
      <c r="AR42" s="253">
        <f t="shared" si="70"/>
        <v>0</v>
      </c>
      <c r="AS42" s="253">
        <f t="shared" si="71"/>
        <v>0</v>
      </c>
      <c r="AT42" s="253">
        <f t="shared" si="72"/>
        <v>1</v>
      </c>
      <c r="AU42" s="250"/>
      <c r="AV42" s="272">
        <v>0</v>
      </c>
      <c r="AW42" s="273">
        <v>0</v>
      </c>
      <c r="AX42" s="273">
        <v>0</v>
      </c>
      <c r="AY42" s="273">
        <v>0</v>
      </c>
      <c r="AZ42" s="273">
        <v>0</v>
      </c>
      <c r="BA42" s="273">
        <v>0</v>
      </c>
      <c r="BB42" s="250"/>
      <c r="BC42" s="272">
        <v>0</v>
      </c>
      <c r="BD42" s="273">
        <v>0</v>
      </c>
      <c r="BE42" s="273">
        <v>0</v>
      </c>
      <c r="BF42" s="273">
        <v>0</v>
      </c>
      <c r="BG42" s="273">
        <v>0</v>
      </c>
      <c r="BH42" s="273">
        <v>0</v>
      </c>
      <c r="BI42" s="250"/>
      <c r="BJ42" s="272">
        <v>0.55720124000000004</v>
      </c>
      <c r="BK42" s="273">
        <v>0</v>
      </c>
      <c r="BL42" s="273">
        <v>0</v>
      </c>
      <c r="BM42" s="273">
        <v>0</v>
      </c>
      <c r="BN42" s="273">
        <v>0</v>
      </c>
      <c r="BO42" s="273">
        <v>1</v>
      </c>
      <c r="BP42" s="250"/>
      <c r="BQ42" s="272">
        <v>0</v>
      </c>
      <c r="BR42" s="273">
        <v>0</v>
      </c>
      <c r="BS42" s="273">
        <v>0</v>
      </c>
      <c r="BT42" s="273">
        <v>0</v>
      </c>
      <c r="BU42" s="273">
        <v>0</v>
      </c>
      <c r="BV42" s="273">
        <v>0</v>
      </c>
      <c r="BW42" s="250"/>
      <c r="BX42" s="250"/>
      <c r="BY42" s="250"/>
      <c r="BZ42" s="250"/>
      <c r="CA42" s="250"/>
      <c r="CB42" s="241"/>
    </row>
    <row r="43" spans="1:80" ht="17.25" customHeight="1" x14ac:dyDescent="0.2">
      <c r="A43" s="224" t="s">
        <v>949</v>
      </c>
      <c r="B43" s="225" t="s">
        <v>973</v>
      </c>
      <c r="C43" s="224" t="s">
        <v>974</v>
      </c>
      <c r="D43" s="235">
        <f>0.6722004/1.2</f>
        <v>0.56016700000000008</v>
      </c>
      <c r="E43" s="250"/>
      <c r="F43" s="254">
        <f t="shared" si="80"/>
        <v>0.56016699999999997</v>
      </c>
      <c r="G43" s="253">
        <f t="shared" si="57"/>
        <v>0</v>
      </c>
      <c r="H43" s="253">
        <f t="shared" si="58"/>
        <v>0</v>
      </c>
      <c r="I43" s="253">
        <f t="shared" si="59"/>
        <v>0</v>
      </c>
      <c r="J43" s="253">
        <f t="shared" si="60"/>
        <v>0</v>
      </c>
      <c r="K43" s="253">
        <f t="shared" si="61"/>
        <v>1</v>
      </c>
      <c r="L43" s="250"/>
      <c r="M43" s="272">
        <v>0</v>
      </c>
      <c r="N43" s="273">
        <v>0</v>
      </c>
      <c r="O43" s="273">
        <v>0</v>
      </c>
      <c r="P43" s="273">
        <v>0</v>
      </c>
      <c r="Q43" s="273">
        <v>0</v>
      </c>
      <c r="R43" s="273">
        <v>0</v>
      </c>
      <c r="S43" s="274">
        <v>0</v>
      </c>
      <c r="T43" s="275">
        <v>0</v>
      </c>
      <c r="U43" s="273">
        <v>0</v>
      </c>
      <c r="V43" s="273">
        <v>0</v>
      </c>
      <c r="W43" s="273">
        <v>0</v>
      </c>
      <c r="X43" s="273">
        <v>0</v>
      </c>
      <c r="Y43" s="273">
        <v>0</v>
      </c>
      <c r="Z43" s="274">
        <v>0</v>
      </c>
      <c r="AA43" s="276">
        <v>0.56016699999999997</v>
      </c>
      <c r="AB43" s="273">
        <v>0</v>
      </c>
      <c r="AC43" s="273">
        <v>0</v>
      </c>
      <c r="AD43" s="273">
        <v>0</v>
      </c>
      <c r="AE43" s="273">
        <v>0</v>
      </c>
      <c r="AF43" s="273">
        <v>1</v>
      </c>
      <c r="AG43" s="274">
        <v>0</v>
      </c>
      <c r="AH43" s="276">
        <v>0</v>
      </c>
      <c r="AI43" s="273">
        <v>0</v>
      </c>
      <c r="AJ43" s="273">
        <v>0</v>
      </c>
      <c r="AK43" s="273">
        <v>0</v>
      </c>
      <c r="AL43" s="273">
        <v>0</v>
      </c>
      <c r="AM43" s="273">
        <v>0</v>
      </c>
      <c r="AN43" s="250">
        <v>0</v>
      </c>
      <c r="AO43" s="254">
        <f t="shared" si="118"/>
        <v>0.56242230000000004</v>
      </c>
      <c r="AP43" s="253">
        <f t="shared" si="68"/>
        <v>0</v>
      </c>
      <c r="AQ43" s="253">
        <f t="shared" si="69"/>
        <v>0</v>
      </c>
      <c r="AR43" s="253">
        <f t="shared" si="70"/>
        <v>0</v>
      </c>
      <c r="AS43" s="253">
        <f t="shared" si="71"/>
        <v>0</v>
      </c>
      <c r="AT43" s="253">
        <f t="shared" si="72"/>
        <v>1</v>
      </c>
      <c r="AU43" s="250"/>
      <c r="AV43" s="272">
        <v>0</v>
      </c>
      <c r="AW43" s="273">
        <v>0</v>
      </c>
      <c r="AX43" s="273">
        <v>0</v>
      </c>
      <c r="AY43" s="273">
        <v>0</v>
      </c>
      <c r="AZ43" s="273">
        <v>0</v>
      </c>
      <c r="BA43" s="273">
        <v>0</v>
      </c>
      <c r="BB43" s="250"/>
      <c r="BC43" s="272">
        <v>0</v>
      </c>
      <c r="BD43" s="273">
        <v>0</v>
      </c>
      <c r="BE43" s="273">
        <v>0</v>
      </c>
      <c r="BF43" s="273">
        <v>0</v>
      </c>
      <c r="BG43" s="273">
        <v>0</v>
      </c>
      <c r="BH43" s="273">
        <v>0</v>
      </c>
      <c r="BI43" s="250"/>
      <c r="BJ43" s="272">
        <v>0.56242230000000004</v>
      </c>
      <c r="BK43" s="273">
        <v>0</v>
      </c>
      <c r="BL43" s="273">
        <v>0</v>
      </c>
      <c r="BM43" s="273">
        <v>0</v>
      </c>
      <c r="BN43" s="273">
        <v>0</v>
      </c>
      <c r="BO43" s="273">
        <v>1</v>
      </c>
      <c r="BP43" s="250"/>
      <c r="BQ43" s="272">
        <v>0</v>
      </c>
      <c r="BR43" s="273">
        <v>0</v>
      </c>
      <c r="BS43" s="273">
        <v>0</v>
      </c>
      <c r="BT43" s="273">
        <v>0</v>
      </c>
      <c r="BU43" s="273">
        <v>0</v>
      </c>
      <c r="BV43" s="273">
        <v>0</v>
      </c>
      <c r="BW43" s="250"/>
      <c r="BX43" s="250"/>
      <c r="BY43" s="250"/>
      <c r="BZ43" s="250"/>
      <c r="CA43" s="250"/>
      <c r="CB43" s="241"/>
    </row>
    <row r="44" spans="1:80" ht="19.5" customHeight="1" x14ac:dyDescent="0.2">
      <c r="A44" s="224" t="s">
        <v>950</v>
      </c>
      <c r="B44" s="225" t="s">
        <v>975</v>
      </c>
      <c r="C44" s="224" t="s">
        <v>976</v>
      </c>
      <c r="D44" s="235">
        <f>0.6722004/1.2</f>
        <v>0.56016700000000008</v>
      </c>
      <c r="E44" s="250"/>
      <c r="F44" s="254">
        <f t="shared" si="80"/>
        <v>0.56016699999999997</v>
      </c>
      <c r="G44" s="253">
        <f t="shared" si="57"/>
        <v>0</v>
      </c>
      <c r="H44" s="253">
        <f t="shared" si="58"/>
        <v>0</v>
      </c>
      <c r="I44" s="253">
        <f t="shared" si="59"/>
        <v>0</v>
      </c>
      <c r="J44" s="253">
        <f t="shared" si="60"/>
        <v>0</v>
      </c>
      <c r="K44" s="253">
        <f t="shared" si="61"/>
        <v>1</v>
      </c>
      <c r="L44" s="250"/>
      <c r="M44" s="272">
        <v>0</v>
      </c>
      <c r="N44" s="273">
        <v>0</v>
      </c>
      <c r="O44" s="273">
        <v>0</v>
      </c>
      <c r="P44" s="273">
        <v>0</v>
      </c>
      <c r="Q44" s="273">
        <v>0</v>
      </c>
      <c r="R44" s="273">
        <v>0</v>
      </c>
      <c r="S44" s="274">
        <v>0</v>
      </c>
      <c r="T44" s="275">
        <v>0</v>
      </c>
      <c r="U44" s="273">
        <v>0</v>
      </c>
      <c r="V44" s="273">
        <v>0</v>
      </c>
      <c r="W44" s="273">
        <v>0</v>
      </c>
      <c r="X44" s="273">
        <v>0</v>
      </c>
      <c r="Y44" s="273">
        <v>0</v>
      </c>
      <c r="Z44" s="274">
        <v>0</v>
      </c>
      <c r="AA44" s="276">
        <v>0.56016699999999997</v>
      </c>
      <c r="AB44" s="273">
        <v>0</v>
      </c>
      <c r="AC44" s="273">
        <v>0</v>
      </c>
      <c r="AD44" s="273">
        <v>0</v>
      </c>
      <c r="AE44" s="273">
        <v>0</v>
      </c>
      <c r="AF44" s="273">
        <v>1</v>
      </c>
      <c r="AG44" s="274">
        <v>0</v>
      </c>
      <c r="AH44" s="276">
        <v>0</v>
      </c>
      <c r="AI44" s="273">
        <v>0</v>
      </c>
      <c r="AJ44" s="273">
        <v>0</v>
      </c>
      <c r="AK44" s="273">
        <v>0</v>
      </c>
      <c r="AL44" s="273">
        <v>0</v>
      </c>
      <c r="AM44" s="273">
        <v>0</v>
      </c>
      <c r="AN44" s="250">
        <v>0</v>
      </c>
      <c r="AO44" s="254">
        <f t="shared" si="118"/>
        <v>0.56700177000000007</v>
      </c>
      <c r="AP44" s="253">
        <f t="shared" si="68"/>
        <v>0</v>
      </c>
      <c r="AQ44" s="253">
        <f t="shared" si="69"/>
        <v>0</v>
      </c>
      <c r="AR44" s="253">
        <f t="shared" si="70"/>
        <v>0</v>
      </c>
      <c r="AS44" s="253">
        <f t="shared" si="71"/>
        <v>0</v>
      </c>
      <c r="AT44" s="253">
        <f t="shared" si="72"/>
        <v>1</v>
      </c>
      <c r="AU44" s="250"/>
      <c r="AV44" s="272">
        <v>0</v>
      </c>
      <c r="AW44" s="273">
        <v>0</v>
      </c>
      <c r="AX44" s="273">
        <v>0</v>
      </c>
      <c r="AY44" s="273">
        <v>0</v>
      </c>
      <c r="AZ44" s="273">
        <v>0</v>
      </c>
      <c r="BA44" s="273">
        <v>0</v>
      </c>
      <c r="BB44" s="250"/>
      <c r="BC44" s="272">
        <v>0</v>
      </c>
      <c r="BD44" s="273">
        <v>0</v>
      </c>
      <c r="BE44" s="273">
        <v>0</v>
      </c>
      <c r="BF44" s="273">
        <v>0</v>
      </c>
      <c r="BG44" s="273">
        <v>0</v>
      </c>
      <c r="BH44" s="273">
        <v>0</v>
      </c>
      <c r="BI44" s="250"/>
      <c r="BJ44" s="272">
        <v>0.56700177000000007</v>
      </c>
      <c r="BK44" s="273">
        <v>0</v>
      </c>
      <c r="BL44" s="273">
        <v>0</v>
      </c>
      <c r="BM44" s="273">
        <v>0</v>
      </c>
      <c r="BN44" s="273">
        <v>0</v>
      </c>
      <c r="BO44" s="273">
        <v>1</v>
      </c>
      <c r="BP44" s="250"/>
      <c r="BQ44" s="272">
        <v>0</v>
      </c>
      <c r="BR44" s="273">
        <v>0</v>
      </c>
      <c r="BS44" s="273">
        <v>0</v>
      </c>
      <c r="BT44" s="273">
        <v>0</v>
      </c>
      <c r="BU44" s="273">
        <v>0</v>
      </c>
      <c r="BV44" s="273">
        <v>0</v>
      </c>
      <c r="BW44" s="250"/>
      <c r="BX44" s="250"/>
      <c r="BY44" s="250"/>
      <c r="BZ44" s="250"/>
      <c r="CA44" s="250"/>
      <c r="CB44" s="241"/>
    </row>
    <row r="45" spans="1:80" ht="21.75" customHeight="1" x14ac:dyDescent="0.2">
      <c r="A45" s="224" t="s">
        <v>951</v>
      </c>
      <c r="B45" s="225" t="s">
        <v>977</v>
      </c>
      <c r="C45" s="224" t="s">
        <v>978</v>
      </c>
      <c r="D45" s="235">
        <f>0.6722004/1.2</f>
        <v>0.56016700000000008</v>
      </c>
      <c r="E45" s="250"/>
      <c r="F45" s="254">
        <f t="shared" si="80"/>
        <v>0.56016699999999997</v>
      </c>
      <c r="G45" s="253">
        <f t="shared" si="57"/>
        <v>0</v>
      </c>
      <c r="H45" s="253">
        <f t="shared" si="58"/>
        <v>0</v>
      </c>
      <c r="I45" s="253">
        <f t="shared" si="59"/>
        <v>0</v>
      </c>
      <c r="J45" s="253">
        <f t="shared" si="60"/>
        <v>0</v>
      </c>
      <c r="K45" s="253">
        <f t="shared" si="61"/>
        <v>1</v>
      </c>
      <c r="L45" s="250"/>
      <c r="M45" s="272">
        <v>0</v>
      </c>
      <c r="N45" s="273">
        <v>0</v>
      </c>
      <c r="O45" s="273">
        <v>0</v>
      </c>
      <c r="P45" s="273">
        <v>0</v>
      </c>
      <c r="Q45" s="273">
        <v>0</v>
      </c>
      <c r="R45" s="273">
        <v>0</v>
      </c>
      <c r="S45" s="274">
        <v>0</v>
      </c>
      <c r="T45" s="275">
        <v>0</v>
      </c>
      <c r="U45" s="273">
        <v>0</v>
      </c>
      <c r="V45" s="273">
        <v>0</v>
      </c>
      <c r="W45" s="273">
        <v>0</v>
      </c>
      <c r="X45" s="273">
        <v>0</v>
      </c>
      <c r="Y45" s="273">
        <v>0</v>
      </c>
      <c r="Z45" s="274">
        <v>0</v>
      </c>
      <c r="AA45" s="276">
        <v>0.56016699999999997</v>
      </c>
      <c r="AB45" s="273">
        <v>0</v>
      </c>
      <c r="AC45" s="273">
        <v>0</v>
      </c>
      <c r="AD45" s="273">
        <v>0</v>
      </c>
      <c r="AE45" s="273">
        <v>0</v>
      </c>
      <c r="AF45" s="273">
        <v>1</v>
      </c>
      <c r="AG45" s="274">
        <v>0</v>
      </c>
      <c r="AH45" s="276">
        <v>0</v>
      </c>
      <c r="AI45" s="273">
        <v>0</v>
      </c>
      <c r="AJ45" s="273">
        <v>0</v>
      </c>
      <c r="AK45" s="273">
        <v>0</v>
      </c>
      <c r="AL45" s="273">
        <v>0</v>
      </c>
      <c r="AM45" s="273">
        <v>0</v>
      </c>
      <c r="AN45" s="250">
        <v>0</v>
      </c>
      <c r="AO45" s="254">
        <f t="shared" si="118"/>
        <v>0.55808432999999991</v>
      </c>
      <c r="AP45" s="253">
        <f t="shared" si="68"/>
        <v>0</v>
      </c>
      <c r="AQ45" s="253">
        <f t="shared" si="69"/>
        <v>0</v>
      </c>
      <c r="AR45" s="253">
        <f t="shared" si="70"/>
        <v>0</v>
      </c>
      <c r="AS45" s="253">
        <f t="shared" si="71"/>
        <v>0</v>
      </c>
      <c r="AT45" s="253">
        <f t="shared" si="72"/>
        <v>1</v>
      </c>
      <c r="AU45" s="250"/>
      <c r="AV45" s="272">
        <v>0</v>
      </c>
      <c r="AW45" s="273">
        <v>0</v>
      </c>
      <c r="AX45" s="273">
        <v>0</v>
      </c>
      <c r="AY45" s="273">
        <v>0</v>
      </c>
      <c r="AZ45" s="273">
        <v>0</v>
      </c>
      <c r="BA45" s="273">
        <v>0</v>
      </c>
      <c r="BB45" s="250"/>
      <c r="BC45" s="272">
        <v>0</v>
      </c>
      <c r="BD45" s="273">
        <v>0</v>
      </c>
      <c r="BE45" s="273">
        <v>0</v>
      </c>
      <c r="BF45" s="273">
        <v>0</v>
      </c>
      <c r="BG45" s="273">
        <v>0</v>
      </c>
      <c r="BH45" s="273">
        <v>0</v>
      </c>
      <c r="BI45" s="250"/>
      <c r="BJ45" s="272">
        <v>0.55808432999999991</v>
      </c>
      <c r="BK45" s="273">
        <v>0</v>
      </c>
      <c r="BL45" s="273">
        <v>0</v>
      </c>
      <c r="BM45" s="273">
        <v>0</v>
      </c>
      <c r="BN45" s="273">
        <v>0</v>
      </c>
      <c r="BO45" s="273">
        <v>1</v>
      </c>
      <c r="BP45" s="250"/>
      <c r="BQ45" s="272">
        <v>0</v>
      </c>
      <c r="BR45" s="273">
        <v>0</v>
      </c>
      <c r="BS45" s="273">
        <v>0</v>
      </c>
      <c r="BT45" s="273">
        <v>0</v>
      </c>
      <c r="BU45" s="273">
        <v>0</v>
      </c>
      <c r="BV45" s="273">
        <v>0</v>
      </c>
      <c r="BW45" s="250"/>
      <c r="BX45" s="250"/>
      <c r="BY45" s="250"/>
      <c r="BZ45" s="250"/>
      <c r="CA45" s="250"/>
      <c r="CB45" s="241"/>
    </row>
    <row r="46" spans="1:80" ht="21.75" customHeight="1" x14ac:dyDescent="0.2">
      <c r="A46" s="300" t="s">
        <v>797</v>
      </c>
      <c r="B46" s="301" t="s">
        <v>979</v>
      </c>
      <c r="C46" s="300" t="s">
        <v>980</v>
      </c>
      <c r="D46" s="302">
        <f>D47+D48+D49+D50+D51+D52+D53+D54+D55+D56+D57+D58+D59+D60+D61</f>
        <v>4.286766000000001</v>
      </c>
      <c r="E46" s="250"/>
      <c r="F46" s="254">
        <f t="shared" si="80"/>
        <v>4.286766000000001</v>
      </c>
      <c r="G46" s="253">
        <f t="shared" si="57"/>
        <v>0</v>
      </c>
      <c r="H46" s="253">
        <f t="shared" si="58"/>
        <v>0</v>
      </c>
      <c r="I46" s="253">
        <f t="shared" si="59"/>
        <v>0</v>
      </c>
      <c r="J46" s="253">
        <f t="shared" si="60"/>
        <v>0</v>
      </c>
      <c r="K46" s="253">
        <f t="shared" si="61"/>
        <v>20</v>
      </c>
      <c r="L46" s="250"/>
      <c r="M46" s="277">
        <f t="shared" ref="M46:R46" si="123">SUM(M47:M61)</f>
        <v>0</v>
      </c>
      <c r="N46" s="278">
        <f t="shared" si="123"/>
        <v>0</v>
      </c>
      <c r="O46" s="278">
        <f t="shared" si="123"/>
        <v>0</v>
      </c>
      <c r="P46" s="278">
        <f t="shared" si="123"/>
        <v>0</v>
      </c>
      <c r="Q46" s="278">
        <f t="shared" si="123"/>
        <v>0</v>
      </c>
      <c r="R46" s="278">
        <f t="shared" si="123"/>
        <v>0</v>
      </c>
      <c r="S46" s="274">
        <v>0</v>
      </c>
      <c r="T46" s="279">
        <f t="shared" ref="T46:Y46" si="124">SUM(T47:T61)</f>
        <v>4.286766000000001</v>
      </c>
      <c r="U46" s="278">
        <f t="shared" si="124"/>
        <v>0</v>
      </c>
      <c r="V46" s="278">
        <f t="shared" si="124"/>
        <v>0</v>
      </c>
      <c r="W46" s="278">
        <f t="shared" si="124"/>
        <v>0</v>
      </c>
      <c r="X46" s="278">
        <f t="shared" si="124"/>
        <v>0</v>
      </c>
      <c r="Y46" s="278">
        <f t="shared" si="124"/>
        <v>20</v>
      </c>
      <c r="Z46" s="274">
        <v>0</v>
      </c>
      <c r="AA46" s="279">
        <f t="shared" ref="AA46:AF46" si="125">SUM(AA47:AA61)</f>
        <v>0</v>
      </c>
      <c r="AB46" s="278">
        <f t="shared" si="125"/>
        <v>0</v>
      </c>
      <c r="AC46" s="278">
        <f t="shared" si="125"/>
        <v>0</v>
      </c>
      <c r="AD46" s="278">
        <f t="shared" si="125"/>
        <v>0</v>
      </c>
      <c r="AE46" s="278">
        <f t="shared" si="125"/>
        <v>0</v>
      </c>
      <c r="AF46" s="278">
        <f t="shared" si="125"/>
        <v>0</v>
      </c>
      <c r="AG46" s="274">
        <v>0</v>
      </c>
      <c r="AH46" s="279">
        <f t="shared" ref="AH46:AM46" si="126">SUM(AH47:AH61)</f>
        <v>0</v>
      </c>
      <c r="AI46" s="278">
        <f t="shared" si="126"/>
        <v>0</v>
      </c>
      <c r="AJ46" s="278">
        <f t="shared" si="126"/>
        <v>0</v>
      </c>
      <c r="AK46" s="278">
        <f t="shared" si="126"/>
        <v>0</v>
      </c>
      <c r="AL46" s="278">
        <f t="shared" si="126"/>
        <v>0</v>
      </c>
      <c r="AM46" s="278">
        <f t="shared" si="126"/>
        <v>0</v>
      </c>
      <c r="AN46" s="250">
        <v>0</v>
      </c>
      <c r="AO46" s="254">
        <f t="shared" si="118"/>
        <v>4.0862136599999994</v>
      </c>
      <c r="AP46" s="253">
        <f t="shared" si="68"/>
        <v>0</v>
      </c>
      <c r="AQ46" s="253">
        <f t="shared" si="69"/>
        <v>0</v>
      </c>
      <c r="AR46" s="253">
        <f t="shared" si="70"/>
        <v>0</v>
      </c>
      <c r="AS46" s="253">
        <f t="shared" si="71"/>
        <v>0</v>
      </c>
      <c r="AT46" s="253">
        <f t="shared" si="72"/>
        <v>0</v>
      </c>
      <c r="AU46" s="250"/>
      <c r="AV46" s="277">
        <f t="shared" ref="AV46:BA46" si="127">SUM(AV47:AV61)</f>
        <v>0</v>
      </c>
      <c r="AW46" s="278">
        <f t="shared" si="127"/>
        <v>0</v>
      </c>
      <c r="AX46" s="278">
        <f t="shared" si="127"/>
        <v>0</v>
      </c>
      <c r="AY46" s="278">
        <f t="shared" si="127"/>
        <v>0</v>
      </c>
      <c r="AZ46" s="278">
        <f t="shared" si="127"/>
        <v>0</v>
      </c>
      <c r="BA46" s="278">
        <f t="shared" si="127"/>
        <v>0</v>
      </c>
      <c r="BB46" s="250"/>
      <c r="BC46" s="277">
        <v>3.4094708899999997</v>
      </c>
      <c r="BD46" s="278">
        <f t="shared" ref="BD46:BH46" si="128">SUM(BD47:BD61)</f>
        <v>0</v>
      </c>
      <c r="BE46" s="278">
        <f t="shared" si="128"/>
        <v>0</v>
      </c>
      <c r="BF46" s="278">
        <f t="shared" si="128"/>
        <v>0</v>
      </c>
      <c r="BG46" s="278">
        <f t="shared" si="128"/>
        <v>0</v>
      </c>
      <c r="BH46" s="278">
        <f t="shared" si="128"/>
        <v>0</v>
      </c>
      <c r="BI46" s="250"/>
      <c r="BJ46" s="285">
        <f t="shared" ref="BJ46" si="129">SUM(BJ47:BJ61)</f>
        <v>0.67674276999999994</v>
      </c>
      <c r="BK46" s="278">
        <f t="shared" ref="BK46:BO46" si="130">SUM(BK47:BK61)</f>
        <v>0</v>
      </c>
      <c r="BL46" s="278">
        <f t="shared" si="130"/>
        <v>0</v>
      </c>
      <c r="BM46" s="278">
        <f t="shared" si="130"/>
        <v>0</v>
      </c>
      <c r="BN46" s="278">
        <f t="shared" si="130"/>
        <v>0</v>
      </c>
      <c r="BO46" s="278">
        <f t="shared" si="130"/>
        <v>0</v>
      </c>
      <c r="BP46" s="250"/>
      <c r="BQ46" s="277">
        <f t="shared" ref="BQ46:BV46" si="131">SUM(BQ47:BQ61)</f>
        <v>0</v>
      </c>
      <c r="BR46" s="278">
        <f t="shared" si="131"/>
        <v>0</v>
      </c>
      <c r="BS46" s="278">
        <f t="shared" si="131"/>
        <v>0</v>
      </c>
      <c r="BT46" s="278">
        <f t="shared" si="131"/>
        <v>0</v>
      </c>
      <c r="BU46" s="278">
        <f t="shared" si="131"/>
        <v>0</v>
      </c>
      <c r="BV46" s="278">
        <f t="shared" si="131"/>
        <v>0</v>
      </c>
      <c r="BW46" s="250"/>
      <c r="BX46" s="250"/>
      <c r="BY46" s="250"/>
      <c r="BZ46" s="250"/>
      <c r="CA46" s="250"/>
      <c r="CB46" s="241"/>
    </row>
    <row r="47" spans="1:80" ht="27" customHeight="1" x14ac:dyDescent="0.2">
      <c r="A47" s="224" t="s">
        <v>925</v>
      </c>
      <c r="B47" s="225" t="s">
        <v>981</v>
      </c>
      <c r="C47" s="224" t="s">
        <v>982</v>
      </c>
      <c r="D47" s="235">
        <f>0.289158/1.2</f>
        <v>0.24096500000000004</v>
      </c>
      <c r="E47" s="250"/>
      <c r="F47" s="254">
        <f t="shared" si="80"/>
        <v>0.24096500000000001</v>
      </c>
      <c r="G47" s="253">
        <f t="shared" si="57"/>
        <v>0</v>
      </c>
      <c r="H47" s="253">
        <f t="shared" si="58"/>
        <v>0</v>
      </c>
      <c r="I47" s="253">
        <f t="shared" si="59"/>
        <v>0</v>
      </c>
      <c r="J47" s="253">
        <f t="shared" si="60"/>
        <v>0</v>
      </c>
      <c r="K47" s="253">
        <f t="shared" si="61"/>
        <v>1</v>
      </c>
      <c r="L47" s="250"/>
      <c r="M47" s="272">
        <v>0</v>
      </c>
      <c r="N47" s="273">
        <v>0</v>
      </c>
      <c r="O47" s="273">
        <v>0</v>
      </c>
      <c r="P47" s="273">
        <v>0</v>
      </c>
      <c r="Q47" s="273">
        <v>0</v>
      </c>
      <c r="R47" s="273">
        <v>0</v>
      </c>
      <c r="S47" s="274">
        <v>0</v>
      </c>
      <c r="T47" s="276">
        <v>0.24096500000000001</v>
      </c>
      <c r="U47" s="273">
        <v>0</v>
      </c>
      <c r="V47" s="273">
        <v>0</v>
      </c>
      <c r="W47" s="273">
        <v>0</v>
      </c>
      <c r="X47" s="273">
        <v>0</v>
      </c>
      <c r="Y47" s="273">
        <v>1</v>
      </c>
      <c r="Z47" s="274">
        <v>0</v>
      </c>
      <c r="AA47" s="275">
        <v>0</v>
      </c>
      <c r="AB47" s="273">
        <v>0</v>
      </c>
      <c r="AC47" s="273">
        <v>0</v>
      </c>
      <c r="AD47" s="273">
        <v>0</v>
      </c>
      <c r="AE47" s="273">
        <v>0</v>
      </c>
      <c r="AF47" s="273">
        <v>0</v>
      </c>
      <c r="AG47" s="274">
        <v>0</v>
      </c>
      <c r="AH47" s="276">
        <v>0</v>
      </c>
      <c r="AI47" s="273">
        <v>0</v>
      </c>
      <c r="AJ47" s="273">
        <v>0</v>
      </c>
      <c r="AK47" s="273">
        <v>0</v>
      </c>
      <c r="AL47" s="273">
        <v>0</v>
      </c>
      <c r="AM47" s="273">
        <v>0</v>
      </c>
      <c r="AN47" s="250">
        <v>0</v>
      </c>
      <c r="AO47" s="254">
        <f t="shared" si="118"/>
        <v>0.22784770999999998</v>
      </c>
      <c r="AP47" s="253">
        <f t="shared" si="68"/>
        <v>0</v>
      </c>
      <c r="AQ47" s="253">
        <f t="shared" si="69"/>
        <v>0</v>
      </c>
      <c r="AR47" s="253">
        <f t="shared" si="70"/>
        <v>0</v>
      </c>
      <c r="AS47" s="253">
        <f t="shared" si="71"/>
        <v>0</v>
      </c>
      <c r="AT47" s="253">
        <f t="shared" si="72"/>
        <v>0</v>
      </c>
      <c r="AU47" s="250"/>
      <c r="AV47" s="272">
        <v>0</v>
      </c>
      <c r="AW47" s="273">
        <v>0</v>
      </c>
      <c r="AX47" s="273">
        <v>0</v>
      </c>
      <c r="AY47" s="273">
        <v>0</v>
      </c>
      <c r="AZ47" s="273">
        <v>0</v>
      </c>
      <c r="BA47" s="273">
        <v>0</v>
      </c>
      <c r="BB47" s="250"/>
      <c r="BC47" s="272">
        <v>0.22784770999999998</v>
      </c>
      <c r="BD47" s="273">
        <v>0</v>
      </c>
      <c r="BE47" s="273">
        <v>0</v>
      </c>
      <c r="BF47" s="273">
        <v>0</v>
      </c>
      <c r="BG47" s="273">
        <v>0</v>
      </c>
      <c r="BH47" s="273">
        <v>0</v>
      </c>
      <c r="BI47" s="250"/>
      <c r="BJ47" s="272">
        <v>0</v>
      </c>
      <c r="BK47" s="273">
        <v>0</v>
      </c>
      <c r="BL47" s="273">
        <v>0</v>
      </c>
      <c r="BM47" s="273">
        <v>0</v>
      </c>
      <c r="BN47" s="273">
        <v>0</v>
      </c>
      <c r="BO47" s="273">
        <v>0</v>
      </c>
      <c r="BP47" s="250"/>
      <c r="BQ47" s="272">
        <v>0</v>
      </c>
      <c r="BR47" s="273">
        <v>0</v>
      </c>
      <c r="BS47" s="273">
        <v>0</v>
      </c>
      <c r="BT47" s="273">
        <v>0</v>
      </c>
      <c r="BU47" s="273">
        <v>0</v>
      </c>
      <c r="BV47" s="273">
        <v>0</v>
      </c>
      <c r="BW47" s="250"/>
      <c r="BX47" s="250"/>
      <c r="BY47" s="250"/>
      <c r="BZ47" s="250"/>
      <c r="CA47" s="250"/>
      <c r="CB47" s="241"/>
    </row>
    <row r="48" spans="1:80" ht="25.5" customHeight="1" x14ac:dyDescent="0.2">
      <c r="A48" s="224" t="s">
        <v>926</v>
      </c>
      <c r="B48" s="225" t="s">
        <v>983</v>
      </c>
      <c r="C48" s="224" t="s">
        <v>984</v>
      </c>
      <c r="D48" s="235">
        <f>0.186924/1.2</f>
        <v>0.15577000000000002</v>
      </c>
      <c r="E48" s="250"/>
      <c r="F48" s="254">
        <f t="shared" si="80"/>
        <v>0.15576999999999999</v>
      </c>
      <c r="G48" s="253">
        <f t="shared" si="57"/>
        <v>0</v>
      </c>
      <c r="H48" s="253">
        <f t="shared" si="58"/>
        <v>0</v>
      </c>
      <c r="I48" s="253">
        <f t="shared" si="59"/>
        <v>0</v>
      </c>
      <c r="J48" s="253">
        <f t="shared" si="60"/>
        <v>0</v>
      </c>
      <c r="K48" s="253">
        <f t="shared" si="61"/>
        <v>1</v>
      </c>
      <c r="L48" s="250"/>
      <c r="M48" s="272">
        <v>0</v>
      </c>
      <c r="N48" s="273">
        <v>0</v>
      </c>
      <c r="O48" s="273">
        <v>0</v>
      </c>
      <c r="P48" s="273">
        <v>0</v>
      </c>
      <c r="Q48" s="273">
        <v>0</v>
      </c>
      <c r="R48" s="273">
        <v>0</v>
      </c>
      <c r="S48" s="274">
        <v>0</v>
      </c>
      <c r="T48" s="276">
        <v>0.15576999999999999</v>
      </c>
      <c r="U48" s="273">
        <v>0</v>
      </c>
      <c r="V48" s="273">
        <v>0</v>
      </c>
      <c r="W48" s="273">
        <v>0</v>
      </c>
      <c r="X48" s="273">
        <v>0</v>
      </c>
      <c r="Y48" s="273">
        <v>1</v>
      </c>
      <c r="Z48" s="274">
        <v>0</v>
      </c>
      <c r="AA48" s="275">
        <v>0</v>
      </c>
      <c r="AB48" s="273">
        <v>0</v>
      </c>
      <c r="AC48" s="273">
        <v>0</v>
      </c>
      <c r="AD48" s="273">
        <v>0</v>
      </c>
      <c r="AE48" s="273">
        <v>0</v>
      </c>
      <c r="AF48" s="273">
        <v>0</v>
      </c>
      <c r="AG48" s="274">
        <v>0</v>
      </c>
      <c r="AH48" s="276">
        <v>0</v>
      </c>
      <c r="AI48" s="273">
        <v>0</v>
      </c>
      <c r="AJ48" s="273">
        <v>0</v>
      </c>
      <c r="AK48" s="273">
        <v>0</v>
      </c>
      <c r="AL48" s="273">
        <v>0</v>
      </c>
      <c r="AM48" s="273">
        <v>0</v>
      </c>
      <c r="AN48" s="250">
        <v>0</v>
      </c>
      <c r="AO48" s="254">
        <f t="shared" si="118"/>
        <v>0.14758346999999999</v>
      </c>
      <c r="AP48" s="253">
        <f t="shared" si="68"/>
        <v>0</v>
      </c>
      <c r="AQ48" s="253">
        <f t="shared" si="69"/>
        <v>0</v>
      </c>
      <c r="AR48" s="253">
        <f t="shared" si="70"/>
        <v>0</v>
      </c>
      <c r="AS48" s="253">
        <f t="shared" si="71"/>
        <v>0</v>
      </c>
      <c r="AT48" s="253">
        <f t="shared" si="72"/>
        <v>0</v>
      </c>
      <c r="AU48" s="250"/>
      <c r="AV48" s="272">
        <v>0</v>
      </c>
      <c r="AW48" s="273">
        <v>0</v>
      </c>
      <c r="AX48" s="273">
        <v>0</v>
      </c>
      <c r="AY48" s="273">
        <v>0</v>
      </c>
      <c r="AZ48" s="273">
        <v>0</v>
      </c>
      <c r="BA48" s="273">
        <v>0</v>
      </c>
      <c r="BB48" s="250"/>
      <c r="BC48" s="272">
        <v>0.14758346999999999</v>
      </c>
      <c r="BD48" s="273">
        <v>0</v>
      </c>
      <c r="BE48" s="273">
        <v>0</v>
      </c>
      <c r="BF48" s="273">
        <v>0</v>
      </c>
      <c r="BG48" s="273">
        <v>0</v>
      </c>
      <c r="BH48" s="273">
        <v>0</v>
      </c>
      <c r="BI48" s="250"/>
      <c r="BJ48" s="272">
        <v>0</v>
      </c>
      <c r="BK48" s="273">
        <v>0</v>
      </c>
      <c r="BL48" s="273">
        <v>0</v>
      </c>
      <c r="BM48" s="273">
        <v>0</v>
      </c>
      <c r="BN48" s="273">
        <v>0</v>
      </c>
      <c r="BO48" s="273">
        <v>0</v>
      </c>
      <c r="BP48" s="250"/>
      <c r="BQ48" s="272">
        <v>0</v>
      </c>
      <c r="BR48" s="273">
        <v>0</v>
      </c>
      <c r="BS48" s="273">
        <v>0</v>
      </c>
      <c r="BT48" s="273">
        <v>0</v>
      </c>
      <c r="BU48" s="273">
        <v>0</v>
      </c>
      <c r="BV48" s="273">
        <v>0</v>
      </c>
      <c r="BW48" s="250"/>
      <c r="BX48" s="250"/>
      <c r="BY48" s="250"/>
      <c r="BZ48" s="250"/>
      <c r="CA48" s="250"/>
      <c r="CB48" s="241"/>
    </row>
    <row r="49" spans="1:80" ht="29.25" customHeight="1" x14ac:dyDescent="0.2">
      <c r="A49" s="224" t="s">
        <v>927</v>
      </c>
      <c r="B49" s="225" t="s">
        <v>985</v>
      </c>
      <c r="C49" s="224" t="s">
        <v>986</v>
      </c>
      <c r="D49" s="235">
        <f>0.2348364/1.2</f>
        <v>0.19569700000000001</v>
      </c>
      <c r="E49" s="250"/>
      <c r="F49" s="254">
        <f t="shared" si="80"/>
        <v>0.19569700000000001</v>
      </c>
      <c r="G49" s="253">
        <f t="shared" si="57"/>
        <v>0</v>
      </c>
      <c r="H49" s="253">
        <f t="shared" si="58"/>
        <v>0</v>
      </c>
      <c r="I49" s="253">
        <f t="shared" si="59"/>
        <v>0</v>
      </c>
      <c r="J49" s="253">
        <f t="shared" si="60"/>
        <v>0</v>
      </c>
      <c r="K49" s="253">
        <f t="shared" si="61"/>
        <v>1</v>
      </c>
      <c r="L49" s="250"/>
      <c r="M49" s="272">
        <v>0</v>
      </c>
      <c r="N49" s="273">
        <v>0</v>
      </c>
      <c r="O49" s="273">
        <v>0</v>
      </c>
      <c r="P49" s="273">
        <v>0</v>
      </c>
      <c r="Q49" s="273">
        <v>0</v>
      </c>
      <c r="R49" s="273">
        <v>0</v>
      </c>
      <c r="S49" s="274">
        <v>0</v>
      </c>
      <c r="T49" s="276">
        <v>0.19569700000000001</v>
      </c>
      <c r="U49" s="273">
        <v>0</v>
      </c>
      <c r="V49" s="273">
        <v>0</v>
      </c>
      <c r="W49" s="273">
        <v>0</v>
      </c>
      <c r="X49" s="273">
        <v>0</v>
      </c>
      <c r="Y49" s="273">
        <v>1</v>
      </c>
      <c r="Z49" s="274">
        <v>0</v>
      </c>
      <c r="AA49" s="275">
        <v>0</v>
      </c>
      <c r="AB49" s="273">
        <v>0</v>
      </c>
      <c r="AC49" s="273">
        <v>0</v>
      </c>
      <c r="AD49" s="273">
        <v>0</v>
      </c>
      <c r="AE49" s="273">
        <v>0</v>
      </c>
      <c r="AF49" s="273">
        <v>0</v>
      </c>
      <c r="AG49" s="274">
        <v>0</v>
      </c>
      <c r="AH49" s="276">
        <v>0</v>
      </c>
      <c r="AI49" s="273">
        <v>0</v>
      </c>
      <c r="AJ49" s="273">
        <v>0</v>
      </c>
      <c r="AK49" s="273">
        <v>0</v>
      </c>
      <c r="AL49" s="273">
        <v>0</v>
      </c>
      <c r="AM49" s="273">
        <v>0</v>
      </c>
      <c r="AN49" s="250">
        <v>0</v>
      </c>
      <c r="AO49" s="254">
        <f t="shared" si="118"/>
        <v>0.18855429999999998</v>
      </c>
      <c r="AP49" s="253">
        <f t="shared" si="68"/>
        <v>0</v>
      </c>
      <c r="AQ49" s="253">
        <f t="shared" si="69"/>
        <v>0</v>
      </c>
      <c r="AR49" s="253">
        <f t="shared" si="70"/>
        <v>0</v>
      </c>
      <c r="AS49" s="253">
        <f t="shared" si="71"/>
        <v>0</v>
      </c>
      <c r="AT49" s="253">
        <f t="shared" si="72"/>
        <v>0</v>
      </c>
      <c r="AU49" s="250"/>
      <c r="AV49" s="272">
        <v>0</v>
      </c>
      <c r="AW49" s="273">
        <v>0</v>
      </c>
      <c r="AX49" s="273">
        <v>0</v>
      </c>
      <c r="AY49" s="273">
        <v>0</v>
      </c>
      <c r="AZ49" s="273">
        <v>0</v>
      </c>
      <c r="BA49" s="273">
        <v>0</v>
      </c>
      <c r="BB49" s="250"/>
      <c r="BC49" s="272">
        <v>0.18855429999999998</v>
      </c>
      <c r="BD49" s="273">
        <v>0</v>
      </c>
      <c r="BE49" s="273">
        <v>0</v>
      </c>
      <c r="BF49" s="273">
        <v>0</v>
      </c>
      <c r="BG49" s="273">
        <v>0</v>
      </c>
      <c r="BH49" s="273">
        <v>0</v>
      </c>
      <c r="BI49" s="250"/>
      <c r="BJ49" s="272">
        <v>0</v>
      </c>
      <c r="BK49" s="273">
        <v>0</v>
      </c>
      <c r="BL49" s="273">
        <v>0</v>
      </c>
      <c r="BM49" s="273">
        <v>0</v>
      </c>
      <c r="BN49" s="273">
        <v>0</v>
      </c>
      <c r="BO49" s="273">
        <v>0</v>
      </c>
      <c r="BP49" s="250"/>
      <c r="BQ49" s="272">
        <v>0</v>
      </c>
      <c r="BR49" s="273">
        <v>0</v>
      </c>
      <c r="BS49" s="273">
        <v>0</v>
      </c>
      <c r="BT49" s="273">
        <v>0</v>
      </c>
      <c r="BU49" s="273">
        <v>0</v>
      </c>
      <c r="BV49" s="273">
        <v>0</v>
      </c>
      <c r="BW49" s="250"/>
      <c r="BX49" s="250"/>
      <c r="BY49" s="250"/>
      <c r="BZ49" s="250"/>
      <c r="CA49" s="250"/>
      <c r="CB49" s="241"/>
    </row>
    <row r="50" spans="1:80" ht="29.25" customHeight="1" x14ac:dyDescent="0.2">
      <c r="A50" s="224" t="s">
        <v>987</v>
      </c>
      <c r="B50" s="225" t="s">
        <v>988</v>
      </c>
      <c r="C50" s="224" t="s">
        <v>989</v>
      </c>
      <c r="D50" s="235">
        <f>0.289158/1.2</f>
        <v>0.24096500000000004</v>
      </c>
      <c r="E50" s="250"/>
      <c r="F50" s="254">
        <f t="shared" si="80"/>
        <v>0.24096500000000001</v>
      </c>
      <c r="G50" s="253">
        <f t="shared" si="57"/>
        <v>0</v>
      </c>
      <c r="H50" s="253">
        <f t="shared" si="58"/>
        <v>0</v>
      </c>
      <c r="I50" s="253">
        <f t="shared" si="59"/>
        <v>0</v>
      </c>
      <c r="J50" s="253">
        <f t="shared" si="60"/>
        <v>0</v>
      </c>
      <c r="K50" s="253">
        <f t="shared" si="61"/>
        <v>1</v>
      </c>
      <c r="L50" s="250"/>
      <c r="M50" s="272">
        <v>0</v>
      </c>
      <c r="N50" s="273">
        <v>0</v>
      </c>
      <c r="O50" s="273">
        <v>0</v>
      </c>
      <c r="P50" s="273">
        <v>0</v>
      </c>
      <c r="Q50" s="273">
        <v>0</v>
      </c>
      <c r="R50" s="273">
        <v>0</v>
      </c>
      <c r="S50" s="274">
        <v>0</v>
      </c>
      <c r="T50" s="276">
        <v>0.24096500000000001</v>
      </c>
      <c r="U50" s="273">
        <v>0</v>
      </c>
      <c r="V50" s="273">
        <v>0</v>
      </c>
      <c r="W50" s="273">
        <v>0</v>
      </c>
      <c r="X50" s="273">
        <v>0</v>
      </c>
      <c r="Y50" s="273">
        <v>1</v>
      </c>
      <c r="Z50" s="274">
        <v>0</v>
      </c>
      <c r="AA50" s="275">
        <v>0</v>
      </c>
      <c r="AB50" s="273">
        <v>0</v>
      </c>
      <c r="AC50" s="273">
        <v>0</v>
      </c>
      <c r="AD50" s="273">
        <v>0</v>
      </c>
      <c r="AE50" s="273">
        <v>0</v>
      </c>
      <c r="AF50" s="273">
        <v>0</v>
      </c>
      <c r="AG50" s="274">
        <v>0</v>
      </c>
      <c r="AH50" s="276">
        <v>0</v>
      </c>
      <c r="AI50" s="273">
        <v>0</v>
      </c>
      <c r="AJ50" s="273">
        <v>0</v>
      </c>
      <c r="AK50" s="273">
        <v>0</v>
      </c>
      <c r="AL50" s="273">
        <v>0</v>
      </c>
      <c r="AM50" s="273">
        <v>0</v>
      </c>
      <c r="AN50" s="250">
        <v>0</v>
      </c>
      <c r="AO50" s="254">
        <f t="shared" si="118"/>
        <v>0.22324830000000001</v>
      </c>
      <c r="AP50" s="253">
        <f t="shared" si="68"/>
        <v>0</v>
      </c>
      <c r="AQ50" s="253">
        <f t="shared" si="69"/>
        <v>0</v>
      </c>
      <c r="AR50" s="253">
        <f t="shared" si="70"/>
        <v>0</v>
      </c>
      <c r="AS50" s="253">
        <f t="shared" si="71"/>
        <v>0</v>
      </c>
      <c r="AT50" s="253">
        <f t="shared" si="72"/>
        <v>0</v>
      </c>
      <c r="AU50" s="250"/>
      <c r="AV50" s="272">
        <v>0</v>
      </c>
      <c r="AW50" s="273">
        <v>0</v>
      </c>
      <c r="AX50" s="273">
        <v>0</v>
      </c>
      <c r="AY50" s="273">
        <v>0</v>
      </c>
      <c r="AZ50" s="273">
        <v>0</v>
      </c>
      <c r="BA50" s="273">
        <v>0</v>
      </c>
      <c r="BB50" s="250"/>
      <c r="BC50" s="272">
        <v>0</v>
      </c>
      <c r="BD50" s="273">
        <v>0</v>
      </c>
      <c r="BE50" s="273">
        <v>0</v>
      </c>
      <c r="BF50" s="273">
        <v>0</v>
      </c>
      <c r="BG50" s="273">
        <v>0</v>
      </c>
      <c r="BH50" s="273">
        <v>0</v>
      </c>
      <c r="BI50" s="250"/>
      <c r="BJ50" s="272">
        <f>0.26789796/1.2</f>
        <v>0.22324830000000001</v>
      </c>
      <c r="BK50" s="273">
        <v>0</v>
      </c>
      <c r="BL50" s="273">
        <v>0</v>
      </c>
      <c r="BM50" s="273">
        <v>0</v>
      </c>
      <c r="BN50" s="273">
        <v>0</v>
      </c>
      <c r="BO50" s="273">
        <v>0</v>
      </c>
      <c r="BP50" s="250"/>
      <c r="BQ50" s="272">
        <v>0</v>
      </c>
      <c r="BR50" s="273">
        <v>0</v>
      </c>
      <c r="BS50" s="273">
        <v>0</v>
      </c>
      <c r="BT50" s="273">
        <v>0</v>
      </c>
      <c r="BU50" s="273">
        <v>0</v>
      </c>
      <c r="BV50" s="273">
        <v>0</v>
      </c>
      <c r="BW50" s="250"/>
      <c r="BX50" s="250"/>
      <c r="BY50" s="250"/>
      <c r="BZ50" s="250"/>
      <c r="CA50" s="250"/>
      <c r="CB50" s="241"/>
    </row>
    <row r="51" spans="1:80" ht="29.25" customHeight="1" x14ac:dyDescent="0.2">
      <c r="A51" s="224" t="s">
        <v>990</v>
      </c>
      <c r="B51" s="225" t="s">
        <v>991</v>
      </c>
      <c r="C51" s="224" t="s">
        <v>992</v>
      </c>
      <c r="D51" s="235">
        <f>0.2348364/1.2</f>
        <v>0.19569700000000001</v>
      </c>
      <c r="E51" s="230">
        <f t="shared" ref="E51:L51" si="132">E52+E55+E59</f>
        <v>0</v>
      </c>
      <c r="F51" s="254">
        <f t="shared" si="80"/>
        <v>0.19569700000000001</v>
      </c>
      <c r="G51" s="253">
        <f t="shared" si="57"/>
        <v>0</v>
      </c>
      <c r="H51" s="253">
        <f t="shared" si="58"/>
        <v>0</v>
      </c>
      <c r="I51" s="253">
        <f t="shared" si="59"/>
        <v>0</v>
      </c>
      <c r="J51" s="253">
        <f t="shared" si="60"/>
        <v>0</v>
      </c>
      <c r="K51" s="253">
        <f t="shared" si="61"/>
        <v>1</v>
      </c>
      <c r="L51" s="274">
        <f t="shared" si="132"/>
        <v>0</v>
      </c>
      <c r="M51" s="272">
        <v>0</v>
      </c>
      <c r="N51" s="273">
        <v>0</v>
      </c>
      <c r="O51" s="273">
        <v>0</v>
      </c>
      <c r="P51" s="273">
        <v>0</v>
      </c>
      <c r="Q51" s="273">
        <v>0</v>
      </c>
      <c r="R51" s="273">
        <v>0</v>
      </c>
      <c r="S51" s="274">
        <v>0</v>
      </c>
      <c r="T51" s="276">
        <v>0.19569700000000001</v>
      </c>
      <c r="U51" s="273">
        <v>0</v>
      </c>
      <c r="V51" s="273">
        <v>0</v>
      </c>
      <c r="W51" s="273">
        <v>0</v>
      </c>
      <c r="X51" s="273">
        <v>0</v>
      </c>
      <c r="Y51" s="273">
        <v>1</v>
      </c>
      <c r="Z51" s="274">
        <v>0</v>
      </c>
      <c r="AA51" s="275">
        <v>0</v>
      </c>
      <c r="AB51" s="273">
        <v>0</v>
      </c>
      <c r="AC51" s="273">
        <v>0</v>
      </c>
      <c r="AD51" s="273">
        <v>0</v>
      </c>
      <c r="AE51" s="273">
        <v>0</v>
      </c>
      <c r="AF51" s="273">
        <v>0</v>
      </c>
      <c r="AG51" s="274">
        <v>0</v>
      </c>
      <c r="AH51" s="276">
        <v>0</v>
      </c>
      <c r="AI51" s="273">
        <v>0</v>
      </c>
      <c r="AJ51" s="273">
        <v>0</v>
      </c>
      <c r="AK51" s="273">
        <v>0</v>
      </c>
      <c r="AL51" s="273">
        <v>0</v>
      </c>
      <c r="AM51" s="273">
        <v>0</v>
      </c>
      <c r="AN51" s="274">
        <v>0</v>
      </c>
      <c r="AO51" s="254">
        <f t="shared" si="118"/>
        <v>0.18627503000000001</v>
      </c>
      <c r="AP51" s="253">
        <f t="shared" si="68"/>
        <v>0</v>
      </c>
      <c r="AQ51" s="253">
        <f t="shared" si="69"/>
        <v>0</v>
      </c>
      <c r="AR51" s="253">
        <f t="shared" si="70"/>
        <v>0</v>
      </c>
      <c r="AS51" s="253">
        <f t="shared" si="71"/>
        <v>0</v>
      </c>
      <c r="AT51" s="253">
        <f t="shared" si="72"/>
        <v>0</v>
      </c>
      <c r="AU51" s="230">
        <f t="shared" ref="AU51:BP51" si="133">AU52+AU55+AU59</f>
        <v>0</v>
      </c>
      <c r="AV51" s="272">
        <v>0</v>
      </c>
      <c r="AW51" s="273">
        <v>0</v>
      </c>
      <c r="AX51" s="273">
        <v>0</v>
      </c>
      <c r="AY51" s="273">
        <v>0</v>
      </c>
      <c r="AZ51" s="273">
        <v>0</v>
      </c>
      <c r="BA51" s="273">
        <v>0</v>
      </c>
      <c r="BB51" s="230">
        <f t="shared" si="133"/>
        <v>0</v>
      </c>
      <c r="BC51" s="272">
        <v>0.18627503000000001</v>
      </c>
      <c r="BD51" s="273">
        <v>0</v>
      </c>
      <c r="BE51" s="273">
        <v>0</v>
      </c>
      <c r="BF51" s="273">
        <v>0</v>
      </c>
      <c r="BG51" s="273">
        <v>0</v>
      </c>
      <c r="BH51" s="273">
        <v>0</v>
      </c>
      <c r="BI51" s="230">
        <f t="shared" si="133"/>
        <v>0</v>
      </c>
      <c r="BJ51" s="272">
        <v>0</v>
      </c>
      <c r="BK51" s="273">
        <v>0</v>
      </c>
      <c r="BL51" s="273">
        <v>0</v>
      </c>
      <c r="BM51" s="273">
        <v>0</v>
      </c>
      <c r="BN51" s="273">
        <v>0</v>
      </c>
      <c r="BO51" s="273">
        <v>0</v>
      </c>
      <c r="BP51" s="230">
        <f t="shared" si="133"/>
        <v>0</v>
      </c>
      <c r="BQ51" s="272">
        <v>0</v>
      </c>
      <c r="BR51" s="273">
        <v>0</v>
      </c>
      <c r="BS51" s="273">
        <v>0</v>
      </c>
      <c r="BT51" s="273">
        <v>0</v>
      </c>
      <c r="BU51" s="273">
        <v>0</v>
      </c>
      <c r="BV51" s="273">
        <v>0</v>
      </c>
      <c r="BW51" s="250"/>
      <c r="BX51" s="250"/>
      <c r="BY51" s="250"/>
      <c r="BZ51" s="250"/>
      <c r="CA51" s="250"/>
      <c r="CB51" s="241"/>
    </row>
    <row r="52" spans="1:80" ht="23.25" customHeight="1" x14ac:dyDescent="0.2">
      <c r="A52" s="224" t="s">
        <v>993</v>
      </c>
      <c r="B52" s="225" t="s">
        <v>994</v>
      </c>
      <c r="C52" s="224" t="s">
        <v>995</v>
      </c>
      <c r="D52" s="235">
        <f>0.2348364/1.2</f>
        <v>0.19569700000000001</v>
      </c>
      <c r="E52" s="274">
        <v>0</v>
      </c>
      <c r="F52" s="254">
        <f t="shared" si="80"/>
        <v>0.19569700000000001</v>
      </c>
      <c r="G52" s="253">
        <f t="shared" si="57"/>
        <v>0</v>
      </c>
      <c r="H52" s="253">
        <f t="shared" si="58"/>
        <v>0</v>
      </c>
      <c r="I52" s="253">
        <f t="shared" si="59"/>
        <v>0</v>
      </c>
      <c r="J52" s="253">
        <f t="shared" si="60"/>
        <v>0</v>
      </c>
      <c r="K52" s="253">
        <f t="shared" si="61"/>
        <v>1</v>
      </c>
      <c r="L52" s="274">
        <v>0</v>
      </c>
      <c r="M52" s="272">
        <v>0</v>
      </c>
      <c r="N52" s="273">
        <v>0</v>
      </c>
      <c r="O52" s="273">
        <v>0</v>
      </c>
      <c r="P52" s="273">
        <v>0</v>
      </c>
      <c r="Q52" s="273">
        <v>0</v>
      </c>
      <c r="R52" s="273">
        <v>0</v>
      </c>
      <c r="S52" s="274">
        <v>0</v>
      </c>
      <c r="T52" s="276">
        <v>0.19569700000000001</v>
      </c>
      <c r="U52" s="273">
        <v>0</v>
      </c>
      <c r="V52" s="273">
        <v>0</v>
      </c>
      <c r="W52" s="273">
        <v>0</v>
      </c>
      <c r="X52" s="273">
        <v>0</v>
      </c>
      <c r="Y52" s="273">
        <v>1</v>
      </c>
      <c r="Z52" s="274">
        <v>0</v>
      </c>
      <c r="AA52" s="275">
        <v>0</v>
      </c>
      <c r="AB52" s="273">
        <v>0</v>
      </c>
      <c r="AC52" s="273">
        <v>0</v>
      </c>
      <c r="AD52" s="273">
        <v>0</v>
      </c>
      <c r="AE52" s="273">
        <v>0</v>
      </c>
      <c r="AF52" s="273">
        <v>0</v>
      </c>
      <c r="AG52" s="274">
        <v>0</v>
      </c>
      <c r="AH52" s="276">
        <v>0</v>
      </c>
      <c r="AI52" s="273">
        <v>0</v>
      </c>
      <c r="AJ52" s="273">
        <v>0</v>
      </c>
      <c r="AK52" s="273">
        <v>0</v>
      </c>
      <c r="AL52" s="273">
        <v>0</v>
      </c>
      <c r="AM52" s="273">
        <v>0</v>
      </c>
      <c r="AN52" s="250">
        <v>0</v>
      </c>
      <c r="AO52" s="254">
        <f t="shared" si="118"/>
        <v>0.18837939000000001</v>
      </c>
      <c r="AP52" s="253">
        <f t="shared" si="68"/>
        <v>0</v>
      </c>
      <c r="AQ52" s="253">
        <f t="shared" si="69"/>
        <v>0</v>
      </c>
      <c r="AR52" s="253">
        <f t="shared" si="70"/>
        <v>0</v>
      </c>
      <c r="AS52" s="253">
        <f t="shared" si="71"/>
        <v>0</v>
      </c>
      <c r="AT52" s="253">
        <f t="shared" si="72"/>
        <v>0</v>
      </c>
      <c r="AU52" s="250">
        <v>0</v>
      </c>
      <c r="AV52" s="272">
        <v>0</v>
      </c>
      <c r="AW52" s="273">
        <v>0</v>
      </c>
      <c r="AX52" s="273">
        <v>0</v>
      </c>
      <c r="AY52" s="273">
        <v>0</v>
      </c>
      <c r="AZ52" s="273">
        <v>0</v>
      </c>
      <c r="BA52" s="273">
        <v>0</v>
      </c>
      <c r="BB52" s="250">
        <v>0</v>
      </c>
      <c r="BC52" s="272">
        <v>0.18837939000000001</v>
      </c>
      <c r="BD52" s="273">
        <v>0</v>
      </c>
      <c r="BE52" s="273">
        <v>0</v>
      </c>
      <c r="BF52" s="273">
        <v>0</v>
      </c>
      <c r="BG52" s="273">
        <v>0</v>
      </c>
      <c r="BH52" s="273">
        <v>0</v>
      </c>
      <c r="BI52" s="250">
        <v>0</v>
      </c>
      <c r="BJ52" s="272">
        <v>0</v>
      </c>
      <c r="BK52" s="273">
        <v>0</v>
      </c>
      <c r="BL52" s="273">
        <v>0</v>
      </c>
      <c r="BM52" s="273">
        <v>0</v>
      </c>
      <c r="BN52" s="273">
        <v>0</v>
      </c>
      <c r="BO52" s="273">
        <v>0</v>
      </c>
      <c r="BP52" s="250"/>
      <c r="BQ52" s="272">
        <v>0</v>
      </c>
      <c r="BR52" s="273">
        <v>0</v>
      </c>
      <c r="BS52" s="273">
        <v>0</v>
      </c>
      <c r="BT52" s="273">
        <v>0</v>
      </c>
      <c r="BU52" s="273">
        <v>0</v>
      </c>
      <c r="BV52" s="273">
        <v>0</v>
      </c>
      <c r="BW52" s="250"/>
      <c r="BX52" s="250"/>
      <c r="BY52" s="268"/>
      <c r="BZ52" s="269"/>
      <c r="CA52" s="250"/>
      <c r="CB52" s="241"/>
    </row>
    <row r="53" spans="1:80" ht="29.25" customHeight="1" x14ac:dyDescent="0.2">
      <c r="A53" s="224" t="s">
        <v>996</v>
      </c>
      <c r="B53" s="225" t="s">
        <v>997</v>
      </c>
      <c r="C53" s="224" t="s">
        <v>998</v>
      </c>
      <c r="D53" s="235">
        <f>0.289158/1.2</f>
        <v>0.24096500000000004</v>
      </c>
      <c r="E53" s="274">
        <v>0</v>
      </c>
      <c r="F53" s="254">
        <f t="shared" si="80"/>
        <v>0.24096500000000001</v>
      </c>
      <c r="G53" s="253">
        <f t="shared" si="57"/>
        <v>0</v>
      </c>
      <c r="H53" s="253">
        <f t="shared" si="58"/>
        <v>0</v>
      </c>
      <c r="I53" s="253">
        <f t="shared" si="59"/>
        <v>0</v>
      </c>
      <c r="J53" s="253">
        <f t="shared" si="60"/>
        <v>0</v>
      </c>
      <c r="K53" s="253">
        <f t="shared" si="61"/>
        <v>1</v>
      </c>
      <c r="L53" s="274">
        <v>0</v>
      </c>
      <c r="M53" s="272">
        <v>0</v>
      </c>
      <c r="N53" s="273">
        <v>0</v>
      </c>
      <c r="O53" s="273">
        <v>0</v>
      </c>
      <c r="P53" s="273">
        <v>0</v>
      </c>
      <c r="Q53" s="273">
        <v>0</v>
      </c>
      <c r="R53" s="273">
        <v>0</v>
      </c>
      <c r="S53" s="274">
        <v>0</v>
      </c>
      <c r="T53" s="276">
        <v>0.24096500000000001</v>
      </c>
      <c r="U53" s="273">
        <v>0</v>
      </c>
      <c r="V53" s="273">
        <v>0</v>
      </c>
      <c r="W53" s="273">
        <v>0</v>
      </c>
      <c r="X53" s="273">
        <v>0</v>
      </c>
      <c r="Y53" s="273">
        <v>1</v>
      </c>
      <c r="Z53" s="274">
        <v>0</v>
      </c>
      <c r="AA53" s="275">
        <v>0</v>
      </c>
      <c r="AB53" s="273">
        <v>0</v>
      </c>
      <c r="AC53" s="273">
        <v>0</v>
      </c>
      <c r="AD53" s="273">
        <v>0</v>
      </c>
      <c r="AE53" s="273">
        <v>0</v>
      </c>
      <c r="AF53" s="273">
        <v>0</v>
      </c>
      <c r="AG53" s="274">
        <v>0</v>
      </c>
      <c r="AH53" s="276">
        <v>0</v>
      </c>
      <c r="AI53" s="273">
        <v>0</v>
      </c>
      <c r="AJ53" s="273">
        <v>0</v>
      </c>
      <c r="AK53" s="273">
        <v>0</v>
      </c>
      <c r="AL53" s="273">
        <v>0</v>
      </c>
      <c r="AM53" s="273">
        <v>0</v>
      </c>
      <c r="AN53" s="250">
        <v>0</v>
      </c>
      <c r="AO53" s="254">
        <f t="shared" si="118"/>
        <v>0.22862843999999999</v>
      </c>
      <c r="AP53" s="253">
        <f t="shared" si="68"/>
        <v>0</v>
      </c>
      <c r="AQ53" s="253">
        <f t="shared" si="69"/>
        <v>0</v>
      </c>
      <c r="AR53" s="253">
        <f t="shared" si="70"/>
        <v>0</v>
      </c>
      <c r="AS53" s="253">
        <f t="shared" si="71"/>
        <v>0</v>
      </c>
      <c r="AT53" s="253">
        <f t="shared" si="72"/>
        <v>0</v>
      </c>
      <c r="AU53" s="250">
        <v>0</v>
      </c>
      <c r="AV53" s="272">
        <v>0</v>
      </c>
      <c r="AW53" s="273">
        <v>0</v>
      </c>
      <c r="AX53" s="273">
        <v>0</v>
      </c>
      <c r="AY53" s="273">
        <v>0</v>
      </c>
      <c r="AZ53" s="273">
        <v>0</v>
      </c>
      <c r="BA53" s="273">
        <v>0</v>
      </c>
      <c r="BB53" s="250">
        <v>0</v>
      </c>
      <c r="BC53" s="272">
        <v>0</v>
      </c>
      <c r="BD53" s="273">
        <v>0</v>
      </c>
      <c r="BE53" s="273">
        <v>0</v>
      </c>
      <c r="BF53" s="273">
        <v>0</v>
      </c>
      <c r="BG53" s="273">
        <v>0</v>
      </c>
      <c r="BH53" s="273">
        <v>0</v>
      </c>
      <c r="BI53" s="250">
        <v>0</v>
      </c>
      <c r="BJ53" s="272">
        <f>0.274354128/1.2</f>
        <v>0.22862843999999999</v>
      </c>
      <c r="BK53" s="273">
        <v>0</v>
      </c>
      <c r="BL53" s="273">
        <v>0</v>
      </c>
      <c r="BM53" s="273">
        <v>0</v>
      </c>
      <c r="BN53" s="273">
        <v>0</v>
      </c>
      <c r="BO53" s="273">
        <v>0</v>
      </c>
      <c r="BP53" s="250"/>
      <c r="BQ53" s="272">
        <v>0</v>
      </c>
      <c r="BR53" s="273">
        <v>0</v>
      </c>
      <c r="BS53" s="273">
        <v>0</v>
      </c>
      <c r="BT53" s="273">
        <v>0</v>
      </c>
      <c r="BU53" s="273">
        <v>0</v>
      </c>
      <c r="BV53" s="273">
        <v>0</v>
      </c>
      <c r="BW53" s="250"/>
      <c r="BX53" s="250"/>
      <c r="BY53" s="268"/>
      <c r="BZ53" s="269"/>
      <c r="CA53" s="250"/>
      <c r="CB53" s="241"/>
    </row>
    <row r="54" spans="1:80" ht="29.25" customHeight="1" x14ac:dyDescent="0.2">
      <c r="A54" s="224" t="s">
        <v>999</v>
      </c>
      <c r="B54" s="225" t="s">
        <v>1000</v>
      </c>
      <c r="C54" s="224" t="s">
        <v>1001</v>
      </c>
      <c r="D54" s="235">
        <f>0.2348364/1.2</f>
        <v>0.19569700000000001</v>
      </c>
      <c r="E54" s="274">
        <v>0</v>
      </c>
      <c r="F54" s="254">
        <f t="shared" si="80"/>
        <v>0.19569700000000001</v>
      </c>
      <c r="G54" s="253">
        <f t="shared" si="57"/>
        <v>0</v>
      </c>
      <c r="H54" s="253">
        <f t="shared" si="58"/>
        <v>0</v>
      </c>
      <c r="I54" s="253">
        <f t="shared" si="59"/>
        <v>0</v>
      </c>
      <c r="J54" s="253">
        <f t="shared" si="60"/>
        <v>0</v>
      </c>
      <c r="K54" s="253">
        <f t="shared" si="61"/>
        <v>1</v>
      </c>
      <c r="L54" s="274">
        <v>0</v>
      </c>
      <c r="M54" s="272">
        <v>0</v>
      </c>
      <c r="N54" s="273">
        <v>0</v>
      </c>
      <c r="O54" s="273">
        <v>0</v>
      </c>
      <c r="P54" s="273">
        <v>0</v>
      </c>
      <c r="Q54" s="273">
        <v>0</v>
      </c>
      <c r="R54" s="273">
        <v>0</v>
      </c>
      <c r="S54" s="274">
        <v>0</v>
      </c>
      <c r="T54" s="276">
        <v>0.19569700000000001</v>
      </c>
      <c r="U54" s="273">
        <v>0</v>
      </c>
      <c r="V54" s="273">
        <v>0</v>
      </c>
      <c r="W54" s="273">
        <v>0</v>
      </c>
      <c r="X54" s="273">
        <v>0</v>
      </c>
      <c r="Y54" s="273">
        <v>1</v>
      </c>
      <c r="Z54" s="274">
        <v>0</v>
      </c>
      <c r="AA54" s="275">
        <v>0</v>
      </c>
      <c r="AB54" s="273">
        <v>0</v>
      </c>
      <c r="AC54" s="273">
        <v>0</v>
      </c>
      <c r="AD54" s="273">
        <v>0</v>
      </c>
      <c r="AE54" s="273">
        <v>0</v>
      </c>
      <c r="AF54" s="273">
        <v>0</v>
      </c>
      <c r="AG54" s="274">
        <v>0</v>
      </c>
      <c r="AH54" s="276">
        <v>0</v>
      </c>
      <c r="AI54" s="273">
        <v>0</v>
      </c>
      <c r="AJ54" s="273">
        <v>0</v>
      </c>
      <c r="AK54" s="273">
        <v>0</v>
      </c>
      <c r="AL54" s="273">
        <v>0</v>
      </c>
      <c r="AM54" s="273">
        <v>0</v>
      </c>
      <c r="AN54" s="250">
        <v>0</v>
      </c>
      <c r="AO54" s="254">
        <f t="shared" si="118"/>
        <v>0.1886845</v>
      </c>
      <c r="AP54" s="253">
        <f t="shared" si="68"/>
        <v>0</v>
      </c>
      <c r="AQ54" s="253">
        <f t="shared" si="69"/>
        <v>0</v>
      </c>
      <c r="AR54" s="253">
        <f t="shared" si="70"/>
        <v>0</v>
      </c>
      <c r="AS54" s="253">
        <f t="shared" si="71"/>
        <v>0</v>
      </c>
      <c r="AT54" s="253">
        <f t="shared" si="72"/>
        <v>0</v>
      </c>
      <c r="AU54" s="250">
        <v>0</v>
      </c>
      <c r="AV54" s="272">
        <v>0</v>
      </c>
      <c r="AW54" s="273">
        <v>0</v>
      </c>
      <c r="AX54" s="273">
        <v>0</v>
      </c>
      <c r="AY54" s="273">
        <v>0</v>
      </c>
      <c r="AZ54" s="273">
        <v>0</v>
      </c>
      <c r="BA54" s="273">
        <v>0</v>
      </c>
      <c r="BB54" s="250">
        <v>0</v>
      </c>
      <c r="BC54" s="272">
        <v>0.1886845</v>
      </c>
      <c r="BD54" s="273">
        <v>0</v>
      </c>
      <c r="BE54" s="273">
        <v>0</v>
      </c>
      <c r="BF54" s="273">
        <v>0</v>
      </c>
      <c r="BG54" s="273">
        <v>0</v>
      </c>
      <c r="BH54" s="273">
        <v>0</v>
      </c>
      <c r="BI54" s="250">
        <v>0</v>
      </c>
      <c r="BJ54" s="272">
        <v>0</v>
      </c>
      <c r="BK54" s="273">
        <v>0</v>
      </c>
      <c r="BL54" s="273">
        <v>0</v>
      </c>
      <c r="BM54" s="273">
        <v>0</v>
      </c>
      <c r="BN54" s="273">
        <v>0</v>
      </c>
      <c r="BO54" s="273">
        <v>0</v>
      </c>
      <c r="BP54" s="250"/>
      <c r="BQ54" s="272">
        <v>0</v>
      </c>
      <c r="BR54" s="273">
        <v>0</v>
      </c>
      <c r="BS54" s="273">
        <v>0</v>
      </c>
      <c r="BT54" s="273">
        <v>0</v>
      </c>
      <c r="BU54" s="273">
        <v>0</v>
      </c>
      <c r="BV54" s="273">
        <v>0</v>
      </c>
      <c r="BW54" s="250"/>
      <c r="BX54" s="250"/>
      <c r="BY54" s="268"/>
      <c r="BZ54" s="269"/>
      <c r="CA54" s="250"/>
      <c r="CB54" s="241"/>
    </row>
    <row r="55" spans="1:80" ht="23.25" customHeight="1" x14ac:dyDescent="0.2">
      <c r="A55" s="224" t="s">
        <v>1002</v>
      </c>
      <c r="B55" s="225" t="s">
        <v>1003</v>
      </c>
      <c r="C55" s="224" t="s">
        <v>1004</v>
      </c>
      <c r="D55" s="235">
        <f>0.289158/1.2</f>
        <v>0.24096500000000004</v>
      </c>
      <c r="E55" s="274">
        <v>0</v>
      </c>
      <c r="F55" s="254">
        <f t="shared" si="80"/>
        <v>0.24096500000000001</v>
      </c>
      <c r="G55" s="253">
        <f t="shared" si="57"/>
        <v>0</v>
      </c>
      <c r="H55" s="253">
        <f t="shared" si="58"/>
        <v>0</v>
      </c>
      <c r="I55" s="253">
        <f t="shared" si="59"/>
        <v>0</v>
      </c>
      <c r="J55" s="253">
        <f t="shared" si="60"/>
        <v>0</v>
      </c>
      <c r="K55" s="253">
        <f t="shared" si="61"/>
        <v>1</v>
      </c>
      <c r="L55" s="274">
        <v>0</v>
      </c>
      <c r="M55" s="272">
        <v>0</v>
      </c>
      <c r="N55" s="273">
        <v>0</v>
      </c>
      <c r="O55" s="273">
        <v>0</v>
      </c>
      <c r="P55" s="273">
        <v>0</v>
      </c>
      <c r="Q55" s="273">
        <v>0</v>
      </c>
      <c r="R55" s="273">
        <v>0</v>
      </c>
      <c r="S55" s="274">
        <v>0</v>
      </c>
      <c r="T55" s="276">
        <v>0.24096500000000001</v>
      </c>
      <c r="U55" s="273">
        <v>0</v>
      </c>
      <c r="V55" s="273">
        <v>0</v>
      </c>
      <c r="W55" s="273">
        <v>0</v>
      </c>
      <c r="X55" s="273">
        <v>0</v>
      </c>
      <c r="Y55" s="273">
        <v>1</v>
      </c>
      <c r="Z55" s="274">
        <v>0</v>
      </c>
      <c r="AA55" s="275">
        <v>0</v>
      </c>
      <c r="AB55" s="273">
        <v>0</v>
      </c>
      <c r="AC55" s="273">
        <v>0</v>
      </c>
      <c r="AD55" s="273">
        <v>0</v>
      </c>
      <c r="AE55" s="273">
        <v>0</v>
      </c>
      <c r="AF55" s="273">
        <v>0</v>
      </c>
      <c r="AG55" s="274">
        <v>0</v>
      </c>
      <c r="AH55" s="276">
        <v>0</v>
      </c>
      <c r="AI55" s="273">
        <v>0</v>
      </c>
      <c r="AJ55" s="273">
        <v>0</v>
      </c>
      <c r="AK55" s="273">
        <v>0</v>
      </c>
      <c r="AL55" s="273">
        <v>0</v>
      </c>
      <c r="AM55" s="273">
        <v>0</v>
      </c>
      <c r="AN55" s="250">
        <v>0</v>
      </c>
      <c r="AO55" s="254">
        <f t="shared" si="118"/>
        <v>0.22866794000000001</v>
      </c>
      <c r="AP55" s="253">
        <f t="shared" si="68"/>
        <v>0</v>
      </c>
      <c r="AQ55" s="253">
        <f t="shared" si="69"/>
        <v>0</v>
      </c>
      <c r="AR55" s="253">
        <f t="shared" si="70"/>
        <v>0</v>
      </c>
      <c r="AS55" s="253">
        <f t="shared" si="71"/>
        <v>0</v>
      </c>
      <c r="AT55" s="253">
        <f t="shared" si="72"/>
        <v>0</v>
      </c>
      <c r="AU55" s="250">
        <v>0</v>
      </c>
      <c r="AV55" s="272">
        <v>0</v>
      </c>
      <c r="AW55" s="273">
        <v>0</v>
      </c>
      <c r="AX55" s="273">
        <v>0</v>
      </c>
      <c r="AY55" s="273">
        <v>0</v>
      </c>
      <c r="AZ55" s="273">
        <v>0</v>
      </c>
      <c r="BA55" s="273">
        <v>0</v>
      </c>
      <c r="BB55" s="250">
        <v>0</v>
      </c>
      <c r="BC55" s="272">
        <v>0.22866794000000001</v>
      </c>
      <c r="BD55" s="273">
        <v>0</v>
      </c>
      <c r="BE55" s="273">
        <v>0</v>
      </c>
      <c r="BF55" s="273">
        <v>0</v>
      </c>
      <c r="BG55" s="273">
        <v>0</v>
      </c>
      <c r="BH55" s="273">
        <v>0</v>
      </c>
      <c r="BI55" s="250">
        <v>0</v>
      </c>
      <c r="BJ55" s="272">
        <v>0</v>
      </c>
      <c r="BK55" s="273">
        <v>0</v>
      </c>
      <c r="BL55" s="273">
        <v>0</v>
      </c>
      <c r="BM55" s="273">
        <v>0</v>
      </c>
      <c r="BN55" s="273">
        <v>0</v>
      </c>
      <c r="BO55" s="273">
        <v>0</v>
      </c>
      <c r="BP55" s="250"/>
      <c r="BQ55" s="272">
        <v>0</v>
      </c>
      <c r="BR55" s="273">
        <v>0</v>
      </c>
      <c r="BS55" s="273">
        <v>0</v>
      </c>
      <c r="BT55" s="273">
        <v>0</v>
      </c>
      <c r="BU55" s="273">
        <v>0</v>
      </c>
      <c r="BV55" s="273">
        <v>0</v>
      </c>
      <c r="BW55" s="250"/>
      <c r="BX55" s="250"/>
      <c r="BY55" s="268"/>
      <c r="BZ55" s="269"/>
      <c r="CA55" s="250"/>
      <c r="CB55" s="241"/>
    </row>
    <row r="56" spans="1:80" s="265" customFormat="1" ht="24" customHeight="1" x14ac:dyDescent="0.2">
      <c r="A56" s="224" t="s">
        <v>1005</v>
      </c>
      <c r="B56" s="225" t="s">
        <v>1006</v>
      </c>
      <c r="C56" s="224" t="s">
        <v>1007</v>
      </c>
      <c r="D56" s="235">
        <f>0.186924/1.2</f>
        <v>0.15577000000000002</v>
      </c>
      <c r="E56" s="281">
        <v>0</v>
      </c>
      <c r="F56" s="261">
        <f t="shared" si="80"/>
        <v>0.15576999999999999</v>
      </c>
      <c r="G56" s="262">
        <f t="shared" si="57"/>
        <v>0</v>
      </c>
      <c r="H56" s="262">
        <f t="shared" si="58"/>
        <v>0</v>
      </c>
      <c r="I56" s="262">
        <f t="shared" si="59"/>
        <v>0</v>
      </c>
      <c r="J56" s="262">
        <f t="shared" si="60"/>
        <v>0</v>
      </c>
      <c r="K56" s="262">
        <f>R56+Y56+AF56+AM56</f>
        <v>1</v>
      </c>
      <c r="L56" s="281">
        <f t="shared" ref="L56" si="134">L57+L58+L59</f>
        <v>0</v>
      </c>
      <c r="M56" s="272">
        <v>0</v>
      </c>
      <c r="N56" s="273">
        <v>0</v>
      </c>
      <c r="O56" s="273">
        <v>0</v>
      </c>
      <c r="P56" s="273">
        <v>0</v>
      </c>
      <c r="Q56" s="273">
        <v>0</v>
      </c>
      <c r="R56" s="273">
        <v>0</v>
      </c>
      <c r="S56" s="281">
        <f t="shared" ref="S56:AN56" si="135">S57+S58+S59</f>
        <v>0</v>
      </c>
      <c r="T56" s="276">
        <v>0.15576999999999999</v>
      </c>
      <c r="U56" s="273">
        <v>0</v>
      </c>
      <c r="V56" s="273">
        <v>0</v>
      </c>
      <c r="W56" s="273">
        <v>0</v>
      </c>
      <c r="X56" s="273">
        <v>0</v>
      </c>
      <c r="Y56" s="273">
        <v>1</v>
      </c>
      <c r="Z56" s="281">
        <f t="shared" si="135"/>
        <v>0</v>
      </c>
      <c r="AA56" s="275">
        <v>0</v>
      </c>
      <c r="AB56" s="273">
        <v>0</v>
      </c>
      <c r="AC56" s="273">
        <v>0</v>
      </c>
      <c r="AD56" s="273">
        <v>0</v>
      </c>
      <c r="AE56" s="273">
        <v>0</v>
      </c>
      <c r="AF56" s="273">
        <v>0</v>
      </c>
      <c r="AG56" s="281">
        <f t="shared" si="135"/>
        <v>0</v>
      </c>
      <c r="AH56" s="276">
        <v>0</v>
      </c>
      <c r="AI56" s="273">
        <v>0</v>
      </c>
      <c r="AJ56" s="273">
        <v>0</v>
      </c>
      <c r="AK56" s="273">
        <v>0</v>
      </c>
      <c r="AL56" s="273">
        <v>0</v>
      </c>
      <c r="AM56" s="273">
        <v>0</v>
      </c>
      <c r="AN56" s="281">
        <f t="shared" si="135"/>
        <v>0</v>
      </c>
      <c r="AO56" s="261">
        <f t="shared" si="118"/>
        <v>0.14946101000000001</v>
      </c>
      <c r="AP56" s="262">
        <f t="shared" si="68"/>
        <v>0</v>
      </c>
      <c r="AQ56" s="262">
        <f t="shared" si="69"/>
        <v>0</v>
      </c>
      <c r="AR56" s="262">
        <f t="shared" si="70"/>
        <v>0</v>
      </c>
      <c r="AS56" s="262">
        <f t="shared" si="71"/>
        <v>0</v>
      </c>
      <c r="AT56" s="262">
        <f>BA56+BH56+BO56+BV56</f>
        <v>0</v>
      </c>
      <c r="AU56" s="263"/>
      <c r="AV56" s="272">
        <v>0</v>
      </c>
      <c r="AW56" s="273">
        <v>0</v>
      </c>
      <c r="AX56" s="273">
        <v>0</v>
      </c>
      <c r="AY56" s="273">
        <v>0</v>
      </c>
      <c r="AZ56" s="273">
        <v>0</v>
      </c>
      <c r="BA56" s="273">
        <v>0</v>
      </c>
      <c r="BB56" s="281">
        <f t="shared" ref="BB56" si="136">BB57+BB58+BB59</f>
        <v>0</v>
      </c>
      <c r="BC56" s="272">
        <v>0.14946101000000001</v>
      </c>
      <c r="BD56" s="273">
        <v>0</v>
      </c>
      <c r="BE56" s="273">
        <v>0</v>
      </c>
      <c r="BF56" s="273">
        <v>0</v>
      </c>
      <c r="BG56" s="273">
        <v>0</v>
      </c>
      <c r="BH56" s="273">
        <v>0</v>
      </c>
      <c r="BI56" s="281">
        <f t="shared" ref="BI56" si="137">BI57+BI58+BI59</f>
        <v>0</v>
      </c>
      <c r="BJ56" s="272">
        <v>0</v>
      </c>
      <c r="BK56" s="273">
        <v>0</v>
      </c>
      <c r="BL56" s="273">
        <v>0</v>
      </c>
      <c r="BM56" s="273">
        <v>0</v>
      </c>
      <c r="BN56" s="273">
        <v>0</v>
      </c>
      <c r="BO56" s="273">
        <v>0</v>
      </c>
      <c r="BP56" s="281">
        <f t="shared" ref="BP56" si="138">BP57+BP58+BP59</f>
        <v>0</v>
      </c>
      <c r="BQ56" s="272">
        <v>0</v>
      </c>
      <c r="BR56" s="273">
        <v>0</v>
      </c>
      <c r="BS56" s="273">
        <v>0</v>
      </c>
      <c r="BT56" s="273">
        <v>0</v>
      </c>
      <c r="BU56" s="273">
        <v>0</v>
      </c>
      <c r="BV56" s="273">
        <v>0</v>
      </c>
      <c r="BW56" s="263"/>
      <c r="BX56" s="263"/>
      <c r="BY56" s="266"/>
      <c r="BZ56" s="267"/>
      <c r="CA56" s="263"/>
      <c r="CB56" s="264"/>
    </row>
    <row r="57" spans="1:80" ht="24" customHeight="1" x14ac:dyDescent="0.2">
      <c r="A57" s="224" t="s">
        <v>1008</v>
      </c>
      <c r="B57" s="225" t="s">
        <v>1009</v>
      </c>
      <c r="C57" s="224" t="s">
        <v>1010</v>
      </c>
      <c r="D57" s="235">
        <f>0.578316/1.2</f>
        <v>0.48193000000000008</v>
      </c>
      <c r="E57" s="274">
        <v>0</v>
      </c>
      <c r="F57" s="254">
        <f t="shared" si="80"/>
        <v>0.48193000000000003</v>
      </c>
      <c r="G57" s="253">
        <f t="shared" si="57"/>
        <v>0</v>
      </c>
      <c r="H57" s="253">
        <f t="shared" si="58"/>
        <v>0</v>
      </c>
      <c r="I57" s="253">
        <f t="shared" si="59"/>
        <v>0</v>
      </c>
      <c r="J57" s="253">
        <f t="shared" si="60"/>
        <v>0</v>
      </c>
      <c r="K57" s="253">
        <f t="shared" si="61"/>
        <v>2</v>
      </c>
      <c r="L57" s="274">
        <v>0</v>
      </c>
      <c r="M57" s="272">
        <v>0</v>
      </c>
      <c r="N57" s="273">
        <v>0</v>
      </c>
      <c r="O57" s="273">
        <v>0</v>
      </c>
      <c r="P57" s="273">
        <v>0</v>
      </c>
      <c r="Q57" s="273">
        <v>0</v>
      </c>
      <c r="R57" s="273">
        <v>0</v>
      </c>
      <c r="S57" s="274">
        <v>0</v>
      </c>
      <c r="T57" s="276">
        <v>0.48193000000000003</v>
      </c>
      <c r="U57" s="273">
        <v>0</v>
      </c>
      <c r="V57" s="273">
        <v>0</v>
      </c>
      <c r="W57" s="273">
        <v>0</v>
      </c>
      <c r="X57" s="273">
        <v>0</v>
      </c>
      <c r="Y57" s="273">
        <v>2</v>
      </c>
      <c r="Z57" s="274">
        <v>0</v>
      </c>
      <c r="AA57" s="275">
        <v>0</v>
      </c>
      <c r="AB57" s="273">
        <v>0</v>
      </c>
      <c r="AC57" s="273">
        <v>0</v>
      </c>
      <c r="AD57" s="273">
        <v>0</v>
      </c>
      <c r="AE57" s="273">
        <v>0</v>
      </c>
      <c r="AF57" s="273">
        <v>0</v>
      </c>
      <c r="AG57" s="274">
        <v>0</v>
      </c>
      <c r="AH57" s="276">
        <v>0</v>
      </c>
      <c r="AI57" s="273">
        <v>0</v>
      </c>
      <c r="AJ57" s="273">
        <v>0</v>
      </c>
      <c r="AK57" s="273">
        <v>0</v>
      </c>
      <c r="AL57" s="273">
        <v>0</v>
      </c>
      <c r="AM57" s="273">
        <v>0</v>
      </c>
      <c r="AN57" s="250">
        <v>0</v>
      </c>
      <c r="AO57" s="254">
        <f t="shared" si="118"/>
        <v>0.45672962</v>
      </c>
      <c r="AP57" s="253">
        <f t="shared" si="68"/>
        <v>0</v>
      </c>
      <c r="AQ57" s="253">
        <f t="shared" si="69"/>
        <v>0</v>
      </c>
      <c r="AR57" s="253">
        <f t="shared" si="70"/>
        <v>0</v>
      </c>
      <c r="AS57" s="253">
        <f t="shared" si="71"/>
        <v>0</v>
      </c>
      <c r="AT57" s="253">
        <f t="shared" ref="AT57:AT59" si="139">BA57+BH57+BO57+BV57</f>
        <v>0</v>
      </c>
      <c r="AU57" s="250"/>
      <c r="AV57" s="272">
        <v>0</v>
      </c>
      <c r="AW57" s="273">
        <v>0</v>
      </c>
      <c r="AX57" s="273">
        <v>0</v>
      </c>
      <c r="AY57" s="273">
        <v>0</v>
      </c>
      <c r="AZ57" s="273">
        <v>0</v>
      </c>
      <c r="BA57" s="273">
        <v>0</v>
      </c>
      <c r="BB57" s="250"/>
      <c r="BC57" s="272">
        <v>0.45672962</v>
      </c>
      <c r="BD57" s="273">
        <v>0</v>
      </c>
      <c r="BE57" s="273">
        <v>0</v>
      </c>
      <c r="BF57" s="273">
        <v>0</v>
      </c>
      <c r="BG57" s="273">
        <v>0</v>
      </c>
      <c r="BH57" s="273">
        <v>0</v>
      </c>
      <c r="BI57" s="250"/>
      <c r="BJ57" s="272">
        <v>0</v>
      </c>
      <c r="BK57" s="273">
        <v>0</v>
      </c>
      <c r="BL57" s="273">
        <v>0</v>
      </c>
      <c r="BM57" s="273">
        <v>0</v>
      </c>
      <c r="BN57" s="273">
        <v>0</v>
      </c>
      <c r="BO57" s="273">
        <v>0</v>
      </c>
      <c r="BP57" s="250"/>
      <c r="BQ57" s="272">
        <v>0</v>
      </c>
      <c r="BR57" s="273">
        <v>0</v>
      </c>
      <c r="BS57" s="273">
        <v>0</v>
      </c>
      <c r="BT57" s="273">
        <v>0</v>
      </c>
      <c r="BU57" s="273">
        <v>0</v>
      </c>
      <c r="BV57" s="273">
        <v>0</v>
      </c>
      <c r="BW57" s="250"/>
      <c r="BX57" s="250"/>
      <c r="BY57" s="268"/>
      <c r="BZ57" s="269"/>
      <c r="CA57" s="250"/>
      <c r="CB57" s="241"/>
    </row>
    <row r="58" spans="1:80" ht="24.75" customHeight="1" x14ac:dyDescent="0.2">
      <c r="A58" s="224" t="s">
        <v>1011</v>
      </c>
      <c r="B58" s="225" t="s">
        <v>1012</v>
      </c>
      <c r="C58" s="224" t="s">
        <v>1013</v>
      </c>
      <c r="D58" s="235">
        <f>0.4696728/1.2</f>
        <v>0.39139400000000002</v>
      </c>
      <c r="E58" s="274">
        <v>0</v>
      </c>
      <c r="F58" s="254">
        <f t="shared" si="80"/>
        <v>0.39139400000000002</v>
      </c>
      <c r="G58" s="253">
        <f t="shared" si="57"/>
        <v>0</v>
      </c>
      <c r="H58" s="253">
        <f t="shared" si="58"/>
        <v>0</v>
      </c>
      <c r="I58" s="253">
        <f t="shared" si="59"/>
        <v>0</v>
      </c>
      <c r="J58" s="253">
        <f t="shared" si="60"/>
        <v>0</v>
      </c>
      <c r="K58" s="253">
        <f t="shared" si="61"/>
        <v>2</v>
      </c>
      <c r="L58" s="274">
        <v>0</v>
      </c>
      <c r="M58" s="272">
        <v>0</v>
      </c>
      <c r="N58" s="273">
        <v>0</v>
      </c>
      <c r="O58" s="273">
        <v>0</v>
      </c>
      <c r="P58" s="273">
        <v>0</v>
      </c>
      <c r="Q58" s="273">
        <v>0</v>
      </c>
      <c r="R58" s="273">
        <v>0</v>
      </c>
      <c r="S58" s="274">
        <v>0</v>
      </c>
      <c r="T58" s="276">
        <v>0.39139400000000002</v>
      </c>
      <c r="U58" s="273">
        <v>0</v>
      </c>
      <c r="V58" s="273">
        <v>0</v>
      </c>
      <c r="W58" s="273">
        <v>0</v>
      </c>
      <c r="X58" s="273">
        <v>0</v>
      </c>
      <c r="Y58" s="273">
        <v>2</v>
      </c>
      <c r="Z58" s="274">
        <v>0</v>
      </c>
      <c r="AA58" s="275">
        <v>0</v>
      </c>
      <c r="AB58" s="273">
        <v>0</v>
      </c>
      <c r="AC58" s="273">
        <v>0</v>
      </c>
      <c r="AD58" s="273">
        <v>0</v>
      </c>
      <c r="AE58" s="273">
        <v>0</v>
      </c>
      <c r="AF58" s="273">
        <v>0</v>
      </c>
      <c r="AG58" s="274">
        <v>0</v>
      </c>
      <c r="AH58" s="276">
        <v>0</v>
      </c>
      <c r="AI58" s="273">
        <v>0</v>
      </c>
      <c r="AJ58" s="273">
        <v>0</v>
      </c>
      <c r="AK58" s="273">
        <v>0</v>
      </c>
      <c r="AL58" s="273">
        <v>0</v>
      </c>
      <c r="AM58" s="273">
        <v>0</v>
      </c>
      <c r="AN58" s="250">
        <v>0</v>
      </c>
      <c r="AO58" s="254">
        <f t="shared" si="118"/>
        <v>0.37594843999999999</v>
      </c>
      <c r="AP58" s="253">
        <f t="shared" si="68"/>
        <v>0</v>
      </c>
      <c r="AQ58" s="253">
        <f t="shared" si="69"/>
        <v>0</v>
      </c>
      <c r="AR58" s="253">
        <f t="shared" si="70"/>
        <v>0</v>
      </c>
      <c r="AS58" s="253">
        <f t="shared" si="71"/>
        <v>0</v>
      </c>
      <c r="AT58" s="253">
        <f t="shared" si="139"/>
        <v>0</v>
      </c>
      <c r="AU58" s="250"/>
      <c r="AV58" s="272">
        <v>0</v>
      </c>
      <c r="AW58" s="273">
        <v>0</v>
      </c>
      <c r="AX58" s="273">
        <v>0</v>
      </c>
      <c r="AY58" s="273">
        <v>0</v>
      </c>
      <c r="AZ58" s="273">
        <v>0</v>
      </c>
      <c r="BA58" s="273">
        <v>0</v>
      </c>
      <c r="BB58" s="250"/>
      <c r="BC58" s="272">
        <v>0.37594843999999999</v>
      </c>
      <c r="BD58" s="273">
        <v>0</v>
      </c>
      <c r="BE58" s="273">
        <v>0</v>
      </c>
      <c r="BF58" s="273">
        <v>0</v>
      </c>
      <c r="BG58" s="273">
        <v>0</v>
      </c>
      <c r="BH58" s="273">
        <v>0</v>
      </c>
      <c r="BI58" s="250"/>
      <c r="BJ58" s="272">
        <v>0</v>
      </c>
      <c r="BK58" s="273">
        <v>0</v>
      </c>
      <c r="BL58" s="273">
        <v>0</v>
      </c>
      <c r="BM58" s="273">
        <v>0</v>
      </c>
      <c r="BN58" s="273">
        <v>0</v>
      </c>
      <c r="BO58" s="273">
        <v>0</v>
      </c>
      <c r="BP58" s="250"/>
      <c r="BQ58" s="272">
        <v>0</v>
      </c>
      <c r="BR58" s="273">
        <v>0</v>
      </c>
      <c r="BS58" s="273">
        <v>0</v>
      </c>
      <c r="BT58" s="273">
        <v>0</v>
      </c>
      <c r="BU58" s="273">
        <v>0</v>
      </c>
      <c r="BV58" s="273">
        <v>0</v>
      </c>
      <c r="BW58" s="250"/>
      <c r="BX58" s="250"/>
      <c r="BY58" s="268"/>
      <c r="BZ58" s="269"/>
      <c r="CA58" s="250"/>
      <c r="CB58" s="241"/>
    </row>
    <row r="59" spans="1:80" ht="23.25" customHeight="1" x14ac:dyDescent="0.2">
      <c r="A59" s="224" t="s">
        <v>1014</v>
      </c>
      <c r="B59" s="225" t="s">
        <v>1015</v>
      </c>
      <c r="C59" s="224" t="s">
        <v>1016</v>
      </c>
      <c r="D59" s="235">
        <f>0.4696728/1.2</f>
        <v>0.39139400000000002</v>
      </c>
      <c r="E59" s="274">
        <v>0</v>
      </c>
      <c r="F59" s="254">
        <f t="shared" si="80"/>
        <v>0.39139400000000002</v>
      </c>
      <c r="G59" s="253">
        <f t="shared" si="57"/>
        <v>0</v>
      </c>
      <c r="H59" s="253">
        <f t="shared" si="58"/>
        <v>0</v>
      </c>
      <c r="I59" s="253">
        <f t="shared" si="59"/>
        <v>0</v>
      </c>
      <c r="J59" s="253">
        <f t="shared" si="60"/>
        <v>0</v>
      </c>
      <c r="K59" s="253">
        <f t="shared" si="61"/>
        <v>2</v>
      </c>
      <c r="L59" s="274">
        <v>0</v>
      </c>
      <c r="M59" s="272">
        <v>0</v>
      </c>
      <c r="N59" s="273">
        <v>0</v>
      </c>
      <c r="O59" s="273">
        <v>0</v>
      </c>
      <c r="P59" s="273">
        <v>0</v>
      </c>
      <c r="Q59" s="273">
        <v>0</v>
      </c>
      <c r="R59" s="273">
        <v>0</v>
      </c>
      <c r="S59" s="274">
        <v>0</v>
      </c>
      <c r="T59" s="276">
        <v>0.39139400000000002</v>
      </c>
      <c r="U59" s="273">
        <v>0</v>
      </c>
      <c r="V59" s="273">
        <v>0</v>
      </c>
      <c r="W59" s="273">
        <v>0</v>
      </c>
      <c r="X59" s="273">
        <v>0</v>
      </c>
      <c r="Y59" s="273">
        <v>2</v>
      </c>
      <c r="Z59" s="274">
        <v>0</v>
      </c>
      <c r="AA59" s="275">
        <v>0</v>
      </c>
      <c r="AB59" s="273">
        <v>0</v>
      </c>
      <c r="AC59" s="273">
        <v>0</v>
      </c>
      <c r="AD59" s="273">
        <v>0</v>
      </c>
      <c r="AE59" s="273">
        <v>0</v>
      </c>
      <c r="AF59" s="273">
        <v>0</v>
      </c>
      <c r="AG59" s="274">
        <v>0</v>
      </c>
      <c r="AH59" s="276">
        <v>0</v>
      </c>
      <c r="AI59" s="273">
        <v>0</v>
      </c>
      <c r="AJ59" s="273">
        <v>0</v>
      </c>
      <c r="AK59" s="273">
        <v>0</v>
      </c>
      <c r="AL59" s="273">
        <v>0</v>
      </c>
      <c r="AM59" s="273">
        <v>0</v>
      </c>
      <c r="AN59" s="250">
        <v>0</v>
      </c>
      <c r="AO59" s="254">
        <f t="shared" si="118"/>
        <v>0.37764668000000001</v>
      </c>
      <c r="AP59" s="253">
        <f t="shared" si="68"/>
        <v>0</v>
      </c>
      <c r="AQ59" s="253">
        <f t="shared" si="69"/>
        <v>0</v>
      </c>
      <c r="AR59" s="253">
        <f t="shared" si="70"/>
        <v>0</v>
      </c>
      <c r="AS59" s="253">
        <f t="shared" si="71"/>
        <v>0</v>
      </c>
      <c r="AT59" s="253">
        <f t="shared" si="139"/>
        <v>0</v>
      </c>
      <c r="AU59" s="250">
        <v>0</v>
      </c>
      <c r="AV59" s="272">
        <v>0</v>
      </c>
      <c r="AW59" s="273">
        <v>0</v>
      </c>
      <c r="AX59" s="273">
        <v>0</v>
      </c>
      <c r="AY59" s="273">
        <v>0</v>
      </c>
      <c r="AZ59" s="273">
        <v>0</v>
      </c>
      <c r="BA59" s="273">
        <v>0</v>
      </c>
      <c r="BB59" s="250">
        <v>0</v>
      </c>
      <c r="BC59" s="272">
        <v>0.37764668000000001</v>
      </c>
      <c r="BD59" s="273">
        <v>0</v>
      </c>
      <c r="BE59" s="273">
        <v>0</v>
      </c>
      <c r="BF59" s="273">
        <v>0</v>
      </c>
      <c r="BG59" s="273">
        <v>0</v>
      </c>
      <c r="BH59" s="273">
        <v>0</v>
      </c>
      <c r="BI59" s="250">
        <v>0</v>
      </c>
      <c r="BJ59" s="272">
        <v>0</v>
      </c>
      <c r="BK59" s="273">
        <v>0</v>
      </c>
      <c r="BL59" s="273">
        <v>0</v>
      </c>
      <c r="BM59" s="273">
        <v>0</v>
      </c>
      <c r="BN59" s="273">
        <v>0</v>
      </c>
      <c r="BO59" s="273">
        <v>0</v>
      </c>
      <c r="BP59" s="250"/>
      <c r="BQ59" s="272">
        <v>0</v>
      </c>
      <c r="BR59" s="273">
        <v>0</v>
      </c>
      <c r="BS59" s="273">
        <v>0</v>
      </c>
      <c r="BT59" s="273">
        <v>0</v>
      </c>
      <c r="BU59" s="273">
        <v>0</v>
      </c>
      <c r="BV59" s="273">
        <v>0</v>
      </c>
      <c r="BW59" s="250"/>
      <c r="BX59" s="250"/>
      <c r="BY59" s="268"/>
      <c r="BZ59" s="269"/>
      <c r="CA59" s="250"/>
      <c r="CB59" s="241"/>
    </row>
    <row r="60" spans="1:80" s="265" customFormat="1" ht="26.25" customHeight="1" x14ac:dyDescent="0.2">
      <c r="A60" s="224" t="s">
        <v>1017</v>
      </c>
      <c r="B60" s="225" t="s">
        <v>1018</v>
      </c>
      <c r="C60" s="224" t="s">
        <v>1019</v>
      </c>
      <c r="D60" s="231">
        <f>0.578316/1.2</f>
        <v>0.48193000000000008</v>
      </c>
      <c r="E60" s="263"/>
      <c r="F60" s="261">
        <f t="shared" si="80"/>
        <v>0.48193000000000003</v>
      </c>
      <c r="G60" s="262">
        <f t="shared" si="57"/>
        <v>0</v>
      </c>
      <c r="H60" s="262">
        <f t="shared" si="58"/>
        <v>0</v>
      </c>
      <c r="I60" s="262">
        <f t="shared" si="59"/>
        <v>0</v>
      </c>
      <c r="J60" s="262">
        <f t="shared" si="60"/>
        <v>0</v>
      </c>
      <c r="K60" s="280">
        <f>R60+Y60+AF60+AM60</f>
        <v>2</v>
      </c>
      <c r="L60" s="260">
        <f t="shared" ref="L60" si="140">L61+L64</f>
        <v>0</v>
      </c>
      <c r="M60" s="272">
        <v>0</v>
      </c>
      <c r="N60" s="273">
        <v>0</v>
      </c>
      <c r="O60" s="273">
        <v>0</v>
      </c>
      <c r="P60" s="273">
        <v>0</v>
      </c>
      <c r="Q60" s="273">
        <v>0</v>
      </c>
      <c r="R60" s="273">
        <v>0</v>
      </c>
      <c r="S60" s="260">
        <f t="shared" ref="S60:AN60" si="141">S61+S64</f>
        <v>0</v>
      </c>
      <c r="T60" s="276">
        <v>0.48193000000000003</v>
      </c>
      <c r="U60" s="273">
        <v>0</v>
      </c>
      <c r="V60" s="273">
        <v>0</v>
      </c>
      <c r="W60" s="273">
        <v>0</v>
      </c>
      <c r="X60" s="273">
        <v>0</v>
      </c>
      <c r="Y60" s="273">
        <v>2</v>
      </c>
      <c r="Z60" s="260">
        <f t="shared" si="141"/>
        <v>0</v>
      </c>
      <c r="AA60" s="275">
        <v>0</v>
      </c>
      <c r="AB60" s="273">
        <v>0</v>
      </c>
      <c r="AC60" s="273">
        <v>0</v>
      </c>
      <c r="AD60" s="273">
        <v>0</v>
      </c>
      <c r="AE60" s="273">
        <v>0</v>
      </c>
      <c r="AF60" s="273">
        <v>0</v>
      </c>
      <c r="AG60" s="260">
        <f t="shared" si="141"/>
        <v>0</v>
      </c>
      <c r="AH60" s="276">
        <v>0</v>
      </c>
      <c r="AI60" s="273">
        <v>0</v>
      </c>
      <c r="AJ60" s="273">
        <v>0</v>
      </c>
      <c r="AK60" s="273">
        <v>0</v>
      </c>
      <c r="AL60" s="273">
        <v>0</v>
      </c>
      <c r="AM60" s="273">
        <v>0</v>
      </c>
      <c r="AN60" s="260">
        <f t="shared" si="141"/>
        <v>0</v>
      </c>
      <c r="AO60" s="261">
        <f t="shared" si="118"/>
        <v>0.46070972999999998</v>
      </c>
      <c r="AP60" s="262">
        <f t="shared" si="68"/>
        <v>0</v>
      </c>
      <c r="AQ60" s="262">
        <f t="shared" si="69"/>
        <v>0</v>
      </c>
      <c r="AR60" s="262">
        <f t="shared" si="70"/>
        <v>0</v>
      </c>
      <c r="AS60" s="262">
        <f t="shared" si="71"/>
        <v>0</v>
      </c>
      <c r="AT60" s="280">
        <f>BA60+BH60+BO60+BV60</f>
        <v>0</v>
      </c>
      <c r="AU60" s="263"/>
      <c r="AV60" s="272">
        <v>0</v>
      </c>
      <c r="AW60" s="273">
        <v>0</v>
      </c>
      <c r="AX60" s="273">
        <v>0</v>
      </c>
      <c r="AY60" s="273">
        <v>0</v>
      </c>
      <c r="AZ60" s="273">
        <v>0</v>
      </c>
      <c r="BA60" s="273">
        <v>0</v>
      </c>
      <c r="BB60" s="260">
        <f t="shared" ref="BB60" si="142">BB61+BB64</f>
        <v>0</v>
      </c>
      <c r="BC60" s="272">
        <v>0.46070972999999998</v>
      </c>
      <c r="BD60" s="273">
        <v>0</v>
      </c>
      <c r="BE60" s="273">
        <v>0</v>
      </c>
      <c r="BF60" s="273">
        <v>0</v>
      </c>
      <c r="BG60" s="273">
        <v>0</v>
      </c>
      <c r="BH60" s="273">
        <v>0</v>
      </c>
      <c r="BI60" s="260">
        <f t="shared" ref="BI60" si="143">BI61+BI64</f>
        <v>0</v>
      </c>
      <c r="BJ60" s="272">
        <v>0</v>
      </c>
      <c r="BK60" s="273">
        <v>0</v>
      </c>
      <c r="BL60" s="273">
        <v>0</v>
      </c>
      <c r="BM60" s="273">
        <v>0</v>
      </c>
      <c r="BN60" s="273">
        <v>0</v>
      </c>
      <c r="BO60" s="273">
        <v>0</v>
      </c>
      <c r="BP60" s="260">
        <f t="shared" ref="BP60" si="144">BP61+BP64</f>
        <v>0</v>
      </c>
      <c r="BQ60" s="272">
        <v>0</v>
      </c>
      <c r="BR60" s="273">
        <v>0</v>
      </c>
      <c r="BS60" s="273">
        <v>0</v>
      </c>
      <c r="BT60" s="273">
        <v>0</v>
      </c>
      <c r="BU60" s="273">
        <v>0</v>
      </c>
      <c r="BV60" s="273">
        <v>0</v>
      </c>
      <c r="BW60" s="263"/>
      <c r="BX60" s="263"/>
      <c r="BY60" s="263"/>
      <c r="BZ60" s="263"/>
      <c r="CA60" s="263"/>
      <c r="CB60" s="264"/>
    </row>
    <row r="61" spans="1:80" s="265" customFormat="1" ht="25.5" customHeight="1" x14ac:dyDescent="0.2">
      <c r="A61" s="224" t="s">
        <v>1020</v>
      </c>
      <c r="B61" s="225" t="s">
        <v>1021</v>
      </c>
      <c r="C61" s="224" t="s">
        <v>1022</v>
      </c>
      <c r="D61" s="235">
        <f>0.578316/1.2</f>
        <v>0.48193000000000008</v>
      </c>
      <c r="E61" s="263"/>
      <c r="F61" s="261">
        <f t="shared" si="80"/>
        <v>0.48193000000000003</v>
      </c>
      <c r="G61" s="262">
        <f t="shared" si="57"/>
        <v>0</v>
      </c>
      <c r="H61" s="262">
        <f t="shared" si="58"/>
        <v>0</v>
      </c>
      <c r="I61" s="262">
        <f t="shared" si="59"/>
        <v>0</v>
      </c>
      <c r="J61" s="262">
        <f t="shared" si="60"/>
        <v>0</v>
      </c>
      <c r="K61" s="280">
        <f t="shared" si="61"/>
        <v>2</v>
      </c>
      <c r="L61" s="281">
        <f t="shared" ref="L61" si="145">L62+L63</f>
        <v>0</v>
      </c>
      <c r="M61" s="272">
        <v>0</v>
      </c>
      <c r="N61" s="273">
        <v>0</v>
      </c>
      <c r="O61" s="273">
        <v>0</v>
      </c>
      <c r="P61" s="273">
        <v>0</v>
      </c>
      <c r="Q61" s="273">
        <v>0</v>
      </c>
      <c r="R61" s="273">
        <v>0</v>
      </c>
      <c r="S61" s="281">
        <f t="shared" ref="S61:AN61" si="146">S62+S63</f>
        <v>0</v>
      </c>
      <c r="T61" s="276">
        <v>0.48193000000000003</v>
      </c>
      <c r="U61" s="273">
        <v>0</v>
      </c>
      <c r="V61" s="273">
        <v>0</v>
      </c>
      <c r="W61" s="273">
        <v>0</v>
      </c>
      <c r="X61" s="273">
        <v>0</v>
      </c>
      <c r="Y61" s="273">
        <v>2</v>
      </c>
      <c r="Z61" s="281">
        <f t="shared" si="146"/>
        <v>0</v>
      </c>
      <c r="AA61" s="275">
        <v>0</v>
      </c>
      <c r="AB61" s="273">
        <v>0</v>
      </c>
      <c r="AC61" s="273">
        <v>0</v>
      </c>
      <c r="AD61" s="273">
        <v>0</v>
      </c>
      <c r="AE61" s="273">
        <v>0</v>
      </c>
      <c r="AF61" s="273">
        <v>0</v>
      </c>
      <c r="AG61" s="281">
        <f t="shared" si="146"/>
        <v>0</v>
      </c>
      <c r="AH61" s="276">
        <v>0</v>
      </c>
      <c r="AI61" s="273">
        <v>0</v>
      </c>
      <c r="AJ61" s="273">
        <v>0</v>
      </c>
      <c r="AK61" s="273">
        <v>0</v>
      </c>
      <c r="AL61" s="273">
        <v>0</v>
      </c>
      <c r="AM61" s="273">
        <v>0</v>
      </c>
      <c r="AN61" s="281">
        <f t="shared" si="146"/>
        <v>0</v>
      </c>
      <c r="AO61" s="261">
        <f t="shared" si="118"/>
        <v>0.45784910000000001</v>
      </c>
      <c r="AP61" s="262">
        <f t="shared" si="68"/>
        <v>0</v>
      </c>
      <c r="AQ61" s="262">
        <f t="shared" si="69"/>
        <v>0</v>
      </c>
      <c r="AR61" s="262">
        <f t="shared" si="70"/>
        <v>0</v>
      </c>
      <c r="AS61" s="262">
        <f t="shared" si="71"/>
        <v>0</v>
      </c>
      <c r="AT61" s="280">
        <f t="shared" ref="AT61:AT83" si="147">BA61+BH61+BO61+BV61</f>
        <v>0</v>
      </c>
      <c r="AU61" s="263"/>
      <c r="AV61" s="272">
        <v>0</v>
      </c>
      <c r="AW61" s="273">
        <v>0</v>
      </c>
      <c r="AX61" s="273">
        <v>0</v>
      </c>
      <c r="AY61" s="273">
        <v>0</v>
      </c>
      <c r="AZ61" s="273">
        <v>0</v>
      </c>
      <c r="BA61" s="273">
        <v>0</v>
      </c>
      <c r="BB61" s="281">
        <f t="shared" ref="BB61" si="148">BB62+BB63</f>
        <v>0</v>
      </c>
      <c r="BC61" s="272">
        <v>0.23298307000000001</v>
      </c>
      <c r="BD61" s="273">
        <v>0</v>
      </c>
      <c r="BE61" s="273">
        <v>0</v>
      </c>
      <c r="BF61" s="273">
        <v>0</v>
      </c>
      <c r="BG61" s="273">
        <v>0</v>
      </c>
      <c r="BH61" s="273">
        <v>0</v>
      </c>
      <c r="BI61" s="281">
        <f t="shared" ref="BI61" si="149">BI62+BI63</f>
        <v>0</v>
      </c>
      <c r="BJ61" s="272">
        <f>0.269839236/1.2</f>
        <v>0.22486602999999999</v>
      </c>
      <c r="BK61" s="273">
        <v>0</v>
      </c>
      <c r="BL61" s="273">
        <v>0</v>
      </c>
      <c r="BM61" s="273">
        <v>0</v>
      </c>
      <c r="BN61" s="273">
        <v>0</v>
      </c>
      <c r="BO61" s="273">
        <v>0</v>
      </c>
      <c r="BP61" s="281">
        <f t="shared" ref="BP61" si="150">BP62+BP63</f>
        <v>0</v>
      </c>
      <c r="BQ61" s="272">
        <v>0</v>
      </c>
      <c r="BR61" s="273">
        <v>0</v>
      </c>
      <c r="BS61" s="273">
        <v>0</v>
      </c>
      <c r="BT61" s="273">
        <v>0</v>
      </c>
      <c r="BU61" s="273">
        <v>0</v>
      </c>
      <c r="BV61" s="273">
        <v>0</v>
      </c>
      <c r="BW61" s="263"/>
      <c r="BX61" s="263"/>
      <c r="BY61" s="263"/>
      <c r="BZ61" s="263"/>
      <c r="CA61" s="263"/>
      <c r="CB61" s="264"/>
    </row>
    <row r="62" spans="1:80" ht="31.5" customHeight="1" x14ac:dyDescent="0.2">
      <c r="A62" s="222" t="s">
        <v>181</v>
      </c>
      <c r="B62" s="226" t="s">
        <v>928</v>
      </c>
      <c r="C62" s="222" t="s">
        <v>906</v>
      </c>
      <c r="D62" s="236">
        <f>D63+D66+D71</f>
        <v>6.2394092000000008</v>
      </c>
      <c r="E62" s="230">
        <f t="shared" ref="E62" si="151">E63</f>
        <v>0</v>
      </c>
      <c r="F62" s="254">
        <f t="shared" si="80"/>
        <v>6.2394092000000008</v>
      </c>
      <c r="G62" s="282">
        <f t="shared" si="57"/>
        <v>0.75</v>
      </c>
      <c r="H62" s="282">
        <f t="shared" si="58"/>
        <v>0</v>
      </c>
      <c r="I62" s="282">
        <f t="shared" si="59"/>
        <v>2.4350000000000001</v>
      </c>
      <c r="J62" s="282">
        <f t="shared" si="60"/>
        <v>0</v>
      </c>
      <c r="K62" s="283">
        <f t="shared" si="61"/>
        <v>9</v>
      </c>
      <c r="L62" s="274">
        <v>0</v>
      </c>
      <c r="M62" s="255">
        <f t="shared" ref="M62:R62" si="152">M63+M66+M71</f>
        <v>0</v>
      </c>
      <c r="N62" s="256">
        <f t="shared" si="152"/>
        <v>0</v>
      </c>
      <c r="O62" s="256">
        <f t="shared" si="152"/>
        <v>0</v>
      </c>
      <c r="P62" s="256">
        <f t="shared" si="152"/>
        <v>0</v>
      </c>
      <c r="Q62" s="256">
        <f t="shared" si="152"/>
        <v>0</v>
      </c>
      <c r="R62" s="256">
        <f t="shared" si="152"/>
        <v>0</v>
      </c>
      <c r="S62" s="274">
        <v>0</v>
      </c>
      <c r="T62" s="257">
        <f t="shared" ref="T62:Y62" si="153">T63+T66+T71</f>
        <v>2.4458470000000001</v>
      </c>
      <c r="U62" s="256">
        <f t="shared" si="153"/>
        <v>0</v>
      </c>
      <c r="V62" s="256">
        <f t="shared" si="153"/>
        <v>0</v>
      </c>
      <c r="W62" s="256">
        <f t="shared" si="153"/>
        <v>0.12</v>
      </c>
      <c r="X62" s="256">
        <f t="shared" si="153"/>
        <v>0</v>
      </c>
      <c r="Y62" s="256">
        <f t="shared" si="153"/>
        <v>6</v>
      </c>
      <c r="Z62" s="274">
        <v>0</v>
      </c>
      <c r="AA62" s="257">
        <f t="shared" ref="AA62:AF62" si="154">AA63+AA66+AA71</f>
        <v>3.7935622000000002</v>
      </c>
      <c r="AB62" s="256">
        <f t="shared" si="154"/>
        <v>0.75</v>
      </c>
      <c r="AC62" s="256">
        <f t="shared" si="154"/>
        <v>0</v>
      </c>
      <c r="AD62" s="256">
        <f t="shared" si="154"/>
        <v>2.3149999999999999</v>
      </c>
      <c r="AE62" s="256">
        <f t="shared" si="154"/>
        <v>0</v>
      </c>
      <c r="AF62" s="256">
        <f t="shared" si="154"/>
        <v>3</v>
      </c>
      <c r="AG62" s="274">
        <v>0</v>
      </c>
      <c r="AH62" s="257">
        <f t="shared" ref="AH62:AM62" si="155">AH63+AH66+AH71</f>
        <v>0</v>
      </c>
      <c r="AI62" s="256">
        <f t="shared" si="155"/>
        <v>0</v>
      </c>
      <c r="AJ62" s="256">
        <f t="shared" si="155"/>
        <v>0</v>
      </c>
      <c r="AK62" s="256">
        <f t="shared" si="155"/>
        <v>0</v>
      </c>
      <c r="AL62" s="256">
        <f t="shared" si="155"/>
        <v>0</v>
      </c>
      <c r="AM62" s="256">
        <f t="shared" si="155"/>
        <v>0</v>
      </c>
      <c r="AN62" s="274">
        <v>0</v>
      </c>
      <c r="AO62" s="254">
        <f t="shared" si="118"/>
        <v>6.1854631000000007</v>
      </c>
      <c r="AP62" s="282">
        <f t="shared" si="68"/>
        <v>0.75</v>
      </c>
      <c r="AQ62" s="282">
        <f t="shared" si="69"/>
        <v>0</v>
      </c>
      <c r="AR62" s="282">
        <f t="shared" si="70"/>
        <v>2.6630000000000003</v>
      </c>
      <c r="AS62" s="282">
        <f t="shared" si="71"/>
        <v>0</v>
      </c>
      <c r="AT62" s="283">
        <f t="shared" si="147"/>
        <v>3</v>
      </c>
      <c r="AU62" s="230">
        <f t="shared" ref="AU62:BP62" si="156">AU63</f>
        <v>0</v>
      </c>
      <c r="AV62" s="255">
        <f t="shared" ref="AV62:BA62" si="157">AV63+AV66+AV71</f>
        <v>0</v>
      </c>
      <c r="AW62" s="256">
        <f t="shared" si="157"/>
        <v>0</v>
      </c>
      <c r="AX62" s="256">
        <f t="shared" si="157"/>
        <v>0</v>
      </c>
      <c r="AY62" s="256">
        <f t="shared" si="157"/>
        <v>0</v>
      </c>
      <c r="AZ62" s="256">
        <f t="shared" si="157"/>
        <v>0</v>
      </c>
      <c r="BA62" s="256">
        <f t="shared" si="157"/>
        <v>0</v>
      </c>
      <c r="BB62" s="230">
        <f t="shared" si="156"/>
        <v>0</v>
      </c>
      <c r="BC62" s="255">
        <v>1.46708203</v>
      </c>
      <c r="BD62" s="256">
        <f t="shared" ref="BD62:BH62" si="158">BD63+BD66+BD71</f>
        <v>0</v>
      </c>
      <c r="BE62" s="256">
        <f t="shared" si="158"/>
        <v>0</v>
      </c>
      <c r="BF62" s="256">
        <f t="shared" si="158"/>
        <v>0.08</v>
      </c>
      <c r="BG62" s="256">
        <f t="shared" si="158"/>
        <v>0</v>
      </c>
      <c r="BH62" s="256">
        <f t="shared" si="158"/>
        <v>0</v>
      </c>
      <c r="BI62" s="230">
        <f t="shared" si="156"/>
        <v>0</v>
      </c>
      <c r="BJ62" s="318">
        <f t="shared" ref="BJ62" si="159">BJ63+BJ66+BJ71</f>
        <v>3.4837880100000005</v>
      </c>
      <c r="BK62" s="256">
        <f t="shared" ref="BK62:BO62" si="160">BK63+BK66+BK71</f>
        <v>0.75</v>
      </c>
      <c r="BL62" s="256">
        <f t="shared" si="160"/>
        <v>0</v>
      </c>
      <c r="BM62" s="256">
        <f t="shared" si="160"/>
        <v>1.67</v>
      </c>
      <c r="BN62" s="256">
        <f t="shared" si="160"/>
        <v>0</v>
      </c>
      <c r="BO62" s="256">
        <f t="shared" si="160"/>
        <v>3</v>
      </c>
      <c r="BP62" s="230">
        <f t="shared" si="156"/>
        <v>0</v>
      </c>
      <c r="BQ62" s="255">
        <f t="shared" ref="BQ62:BV62" si="161">BQ63+BQ66+BQ71</f>
        <v>1.2345930599999999</v>
      </c>
      <c r="BR62" s="256">
        <f t="shared" si="161"/>
        <v>0</v>
      </c>
      <c r="BS62" s="256">
        <f t="shared" si="161"/>
        <v>0</v>
      </c>
      <c r="BT62" s="256">
        <f t="shared" si="161"/>
        <v>0.91300000000000003</v>
      </c>
      <c r="BU62" s="256">
        <f t="shared" si="161"/>
        <v>0</v>
      </c>
      <c r="BV62" s="256">
        <f t="shared" si="161"/>
        <v>0</v>
      </c>
      <c r="BW62" s="284"/>
      <c r="BX62" s="284"/>
      <c r="BY62" s="258"/>
      <c r="BZ62" s="259"/>
      <c r="CA62" s="284"/>
      <c r="CB62" s="241"/>
    </row>
    <row r="63" spans="1:80" ht="27" customHeight="1" x14ac:dyDescent="0.2">
      <c r="A63" s="300" t="s">
        <v>1023</v>
      </c>
      <c r="B63" s="304" t="s">
        <v>1024</v>
      </c>
      <c r="C63" s="300" t="s">
        <v>1025</v>
      </c>
      <c r="D63" s="302">
        <f>D64+D65</f>
        <v>0.84995700000000007</v>
      </c>
      <c r="E63" s="230">
        <f t="shared" ref="E63" si="162">E64+E65+E66+E67</f>
        <v>0</v>
      </c>
      <c r="F63" s="254">
        <f t="shared" si="80"/>
        <v>0.84995700000000007</v>
      </c>
      <c r="G63" s="282">
        <f t="shared" si="57"/>
        <v>0</v>
      </c>
      <c r="H63" s="282">
        <f t="shared" si="58"/>
        <v>0</v>
      </c>
      <c r="I63" s="282">
        <f t="shared" si="59"/>
        <v>2.5000000000000001E-2</v>
      </c>
      <c r="J63" s="282">
        <f t="shared" si="60"/>
        <v>0</v>
      </c>
      <c r="K63" s="283">
        <f t="shared" si="61"/>
        <v>2</v>
      </c>
      <c r="L63" s="274">
        <v>0</v>
      </c>
      <c r="M63" s="285">
        <f t="shared" ref="M63:R63" si="163">M64+M65</f>
        <v>0</v>
      </c>
      <c r="N63" s="270">
        <f t="shared" si="163"/>
        <v>0</v>
      </c>
      <c r="O63" s="270">
        <f t="shared" si="163"/>
        <v>0</v>
      </c>
      <c r="P63" s="270">
        <f t="shared" si="163"/>
        <v>0</v>
      </c>
      <c r="Q63" s="270">
        <f t="shared" si="163"/>
        <v>0</v>
      </c>
      <c r="R63" s="270">
        <f t="shared" si="163"/>
        <v>0</v>
      </c>
      <c r="S63" s="274">
        <v>0</v>
      </c>
      <c r="T63" s="271">
        <f t="shared" ref="T63:Y63" si="164">T64+T65</f>
        <v>0.84995700000000007</v>
      </c>
      <c r="U63" s="270">
        <f t="shared" si="164"/>
        <v>0</v>
      </c>
      <c r="V63" s="270">
        <f t="shared" si="164"/>
        <v>0</v>
      </c>
      <c r="W63" s="270">
        <f t="shared" si="164"/>
        <v>2.5000000000000001E-2</v>
      </c>
      <c r="X63" s="270">
        <f t="shared" si="164"/>
        <v>0</v>
      </c>
      <c r="Y63" s="270">
        <f t="shared" si="164"/>
        <v>2</v>
      </c>
      <c r="Z63" s="274">
        <v>0</v>
      </c>
      <c r="AA63" s="271">
        <f t="shared" ref="AA63:AF63" si="165">AA64+AA65</f>
        <v>0</v>
      </c>
      <c r="AB63" s="270">
        <f t="shared" si="165"/>
        <v>0</v>
      </c>
      <c r="AC63" s="270">
        <f t="shared" si="165"/>
        <v>0</v>
      </c>
      <c r="AD63" s="270">
        <f t="shared" si="165"/>
        <v>0</v>
      </c>
      <c r="AE63" s="270">
        <f t="shared" si="165"/>
        <v>0</v>
      </c>
      <c r="AF63" s="270">
        <f t="shared" si="165"/>
        <v>0</v>
      </c>
      <c r="AG63" s="274">
        <v>0</v>
      </c>
      <c r="AH63" s="271">
        <f t="shared" ref="AH63:AM63" si="166">AH64+AH65</f>
        <v>0</v>
      </c>
      <c r="AI63" s="270">
        <f t="shared" si="166"/>
        <v>0</v>
      </c>
      <c r="AJ63" s="270">
        <f t="shared" si="166"/>
        <v>0</v>
      </c>
      <c r="AK63" s="270">
        <f t="shared" si="166"/>
        <v>0</v>
      </c>
      <c r="AL63" s="270">
        <f t="shared" si="166"/>
        <v>0</v>
      </c>
      <c r="AM63" s="270">
        <f t="shared" si="166"/>
        <v>0</v>
      </c>
      <c r="AN63" s="274">
        <v>0</v>
      </c>
      <c r="AO63" s="254">
        <f t="shared" si="118"/>
        <v>0.73288371000000008</v>
      </c>
      <c r="AP63" s="282">
        <f t="shared" si="68"/>
        <v>0</v>
      </c>
      <c r="AQ63" s="282">
        <f t="shared" si="69"/>
        <v>0</v>
      </c>
      <c r="AR63" s="282">
        <f t="shared" si="70"/>
        <v>0.13</v>
      </c>
      <c r="AS63" s="282">
        <f t="shared" si="71"/>
        <v>0</v>
      </c>
      <c r="AT63" s="283">
        <f t="shared" si="147"/>
        <v>0</v>
      </c>
      <c r="AU63" s="230">
        <f t="shared" ref="AU63:BP63" si="167">AU64+AU65+AU66+AU67</f>
        <v>0</v>
      </c>
      <c r="AV63" s="285">
        <f t="shared" ref="AV63:BA63" si="168">AV64+AV65</f>
        <v>0</v>
      </c>
      <c r="AW63" s="270">
        <f t="shared" si="168"/>
        <v>0</v>
      </c>
      <c r="AX63" s="270">
        <f t="shared" si="168"/>
        <v>0</v>
      </c>
      <c r="AY63" s="270">
        <f t="shared" si="168"/>
        <v>0</v>
      </c>
      <c r="AZ63" s="270">
        <f t="shared" si="168"/>
        <v>0</v>
      </c>
      <c r="BA63" s="270">
        <f t="shared" si="168"/>
        <v>0</v>
      </c>
      <c r="BB63" s="230">
        <f t="shared" si="167"/>
        <v>0</v>
      </c>
      <c r="BC63" s="285">
        <v>0.34659233</v>
      </c>
      <c r="BD63" s="270">
        <f t="shared" ref="BD63:BH63" si="169">BD64+BD65</f>
        <v>0</v>
      </c>
      <c r="BE63" s="270">
        <f t="shared" si="169"/>
        <v>0</v>
      </c>
      <c r="BF63" s="270">
        <f t="shared" si="169"/>
        <v>2.5000000000000001E-2</v>
      </c>
      <c r="BG63" s="270">
        <f t="shared" si="169"/>
        <v>0</v>
      </c>
      <c r="BH63" s="270">
        <f t="shared" si="169"/>
        <v>0</v>
      </c>
      <c r="BI63" s="230">
        <f t="shared" si="167"/>
        <v>0</v>
      </c>
      <c r="BJ63" s="285">
        <f t="shared" ref="BJ63" si="170">BJ64+BJ65</f>
        <v>0.38629138000000002</v>
      </c>
      <c r="BK63" s="270">
        <f t="shared" ref="BK63:BO63" si="171">BK64+BK65</f>
        <v>0</v>
      </c>
      <c r="BL63" s="270">
        <f t="shared" si="171"/>
        <v>0</v>
      </c>
      <c r="BM63" s="270">
        <f>BM64+BM65</f>
        <v>0.105</v>
      </c>
      <c r="BN63" s="270">
        <f t="shared" si="171"/>
        <v>0</v>
      </c>
      <c r="BO63" s="270">
        <f t="shared" si="171"/>
        <v>0</v>
      </c>
      <c r="BP63" s="230">
        <f t="shared" si="167"/>
        <v>0</v>
      </c>
      <c r="BQ63" s="285">
        <f t="shared" ref="BQ63:BV63" si="172">BQ64+BQ65</f>
        <v>0</v>
      </c>
      <c r="BR63" s="270">
        <f t="shared" si="172"/>
        <v>0</v>
      </c>
      <c r="BS63" s="270">
        <f t="shared" si="172"/>
        <v>0</v>
      </c>
      <c r="BT63" s="270">
        <f t="shared" si="172"/>
        <v>0</v>
      </c>
      <c r="BU63" s="270">
        <f t="shared" si="172"/>
        <v>0</v>
      </c>
      <c r="BV63" s="270">
        <f t="shared" si="172"/>
        <v>0</v>
      </c>
      <c r="BW63" s="284"/>
      <c r="BX63" s="284"/>
      <c r="BY63" s="284"/>
      <c r="BZ63" s="284"/>
      <c r="CA63" s="284"/>
      <c r="CB63" s="241"/>
    </row>
    <row r="64" spans="1:80" s="265" customFormat="1" ht="22.5" customHeight="1" x14ac:dyDescent="0.2">
      <c r="A64" s="224" t="s">
        <v>1026</v>
      </c>
      <c r="B64" s="225" t="s">
        <v>1027</v>
      </c>
      <c r="C64" s="224" t="s">
        <v>1028</v>
      </c>
      <c r="D64" s="235">
        <f>0.5590944/1.2</f>
        <v>0.46591199999999999</v>
      </c>
      <c r="E64" s="281">
        <v>0</v>
      </c>
      <c r="F64" s="261">
        <f t="shared" si="80"/>
        <v>0.46591199999999999</v>
      </c>
      <c r="G64" s="262">
        <f t="shared" si="57"/>
        <v>0</v>
      </c>
      <c r="H64" s="262">
        <f t="shared" si="58"/>
        <v>0</v>
      </c>
      <c r="I64" s="262">
        <f t="shared" si="59"/>
        <v>2.5000000000000001E-2</v>
      </c>
      <c r="J64" s="262">
        <f t="shared" si="60"/>
        <v>0</v>
      </c>
      <c r="K64" s="262">
        <f t="shared" si="61"/>
        <v>1</v>
      </c>
      <c r="L64" s="281">
        <f t="shared" ref="L64" si="173">L65+L66</f>
        <v>0</v>
      </c>
      <c r="M64" s="272">
        <v>0</v>
      </c>
      <c r="N64" s="273">
        <v>0</v>
      </c>
      <c r="O64" s="273">
        <v>0</v>
      </c>
      <c r="P64" s="273">
        <v>0</v>
      </c>
      <c r="Q64" s="273">
        <v>0</v>
      </c>
      <c r="R64" s="273">
        <v>0</v>
      </c>
      <c r="S64" s="281">
        <f t="shared" ref="S64:AN64" si="174">S65+S66</f>
        <v>0</v>
      </c>
      <c r="T64" s="286">
        <v>0.46591199999999999</v>
      </c>
      <c r="U64" s="273">
        <v>0</v>
      </c>
      <c r="V64" s="273">
        <v>0</v>
      </c>
      <c r="W64" s="273">
        <v>2.5000000000000001E-2</v>
      </c>
      <c r="X64" s="273">
        <v>0</v>
      </c>
      <c r="Y64" s="273">
        <v>1</v>
      </c>
      <c r="Z64" s="281">
        <f t="shared" si="174"/>
        <v>0</v>
      </c>
      <c r="AA64" s="276">
        <v>0</v>
      </c>
      <c r="AB64" s="273">
        <v>0</v>
      </c>
      <c r="AC64" s="273">
        <v>0</v>
      </c>
      <c r="AD64" s="273">
        <v>0</v>
      </c>
      <c r="AE64" s="273">
        <v>0</v>
      </c>
      <c r="AF64" s="273">
        <v>0</v>
      </c>
      <c r="AG64" s="281">
        <f t="shared" si="174"/>
        <v>0</v>
      </c>
      <c r="AH64" s="276">
        <v>0</v>
      </c>
      <c r="AI64" s="273">
        <v>0</v>
      </c>
      <c r="AJ64" s="273">
        <v>0</v>
      </c>
      <c r="AK64" s="273">
        <v>0</v>
      </c>
      <c r="AL64" s="273">
        <v>0</v>
      </c>
      <c r="AM64" s="273">
        <v>0</v>
      </c>
      <c r="AN64" s="281">
        <f t="shared" si="174"/>
        <v>0</v>
      </c>
      <c r="AO64" s="261">
        <f t="shared" si="118"/>
        <v>0.34659233</v>
      </c>
      <c r="AP64" s="262">
        <f t="shared" si="68"/>
        <v>0</v>
      </c>
      <c r="AQ64" s="262">
        <f t="shared" si="69"/>
        <v>0</v>
      </c>
      <c r="AR64" s="262">
        <f t="shared" si="70"/>
        <v>2.5000000000000001E-2</v>
      </c>
      <c r="AS64" s="262">
        <f t="shared" si="71"/>
        <v>0</v>
      </c>
      <c r="AT64" s="262">
        <f t="shared" si="147"/>
        <v>0</v>
      </c>
      <c r="AU64" s="263">
        <v>0</v>
      </c>
      <c r="AV64" s="272">
        <v>0</v>
      </c>
      <c r="AW64" s="273">
        <v>0</v>
      </c>
      <c r="AX64" s="273">
        <v>0</v>
      </c>
      <c r="AY64" s="273">
        <v>0</v>
      </c>
      <c r="AZ64" s="273">
        <v>0</v>
      </c>
      <c r="BA64" s="273">
        <v>0</v>
      </c>
      <c r="BB64" s="281">
        <f t="shared" ref="BB64" si="175">BB65+BB66</f>
        <v>0</v>
      </c>
      <c r="BC64" s="272">
        <v>0.34659233</v>
      </c>
      <c r="BD64" s="273">
        <v>0</v>
      </c>
      <c r="BE64" s="273">
        <v>0</v>
      </c>
      <c r="BF64" s="273">
        <v>2.5000000000000001E-2</v>
      </c>
      <c r="BG64" s="273">
        <v>0</v>
      </c>
      <c r="BH64" s="273">
        <v>0</v>
      </c>
      <c r="BI64" s="281">
        <f t="shared" ref="BI64" si="176">BI65+BI66</f>
        <v>0</v>
      </c>
      <c r="BJ64" s="272">
        <v>0</v>
      </c>
      <c r="BK64" s="273">
        <v>0</v>
      </c>
      <c r="BL64" s="273">
        <v>0</v>
      </c>
      <c r="BM64" s="273">
        <v>0</v>
      </c>
      <c r="BN64" s="273">
        <v>0</v>
      </c>
      <c r="BO64" s="273">
        <v>0</v>
      </c>
      <c r="BP64" s="281">
        <f t="shared" ref="BP64" si="177">BP65+BP66</f>
        <v>0</v>
      </c>
      <c r="BQ64" s="272">
        <v>0</v>
      </c>
      <c r="BR64" s="273">
        <v>0</v>
      </c>
      <c r="BS64" s="273">
        <v>0</v>
      </c>
      <c r="BT64" s="273">
        <v>0</v>
      </c>
      <c r="BU64" s="273">
        <v>0</v>
      </c>
      <c r="BV64" s="273">
        <v>0</v>
      </c>
      <c r="BW64" s="263"/>
      <c r="BX64" s="263"/>
      <c r="BY64" s="266"/>
      <c r="BZ64" s="267"/>
      <c r="CA64" s="263"/>
      <c r="CB64" s="264"/>
    </row>
    <row r="65" spans="1:80" ht="18.75" customHeight="1" x14ac:dyDescent="0.2">
      <c r="A65" s="224" t="s">
        <v>1029</v>
      </c>
      <c r="B65" s="225" t="s">
        <v>1030</v>
      </c>
      <c r="C65" s="224" t="s">
        <v>1031</v>
      </c>
      <c r="D65" s="235">
        <f>0.460854/1.2</f>
        <v>0.38404500000000003</v>
      </c>
      <c r="E65" s="274">
        <v>0</v>
      </c>
      <c r="F65" s="254">
        <f t="shared" si="80"/>
        <v>0.38404500000000003</v>
      </c>
      <c r="G65" s="282">
        <f t="shared" si="57"/>
        <v>0</v>
      </c>
      <c r="H65" s="282">
        <f t="shared" si="58"/>
        <v>0</v>
      </c>
      <c r="I65" s="282">
        <f t="shared" si="59"/>
        <v>0</v>
      </c>
      <c r="J65" s="282">
        <f t="shared" si="60"/>
        <v>0</v>
      </c>
      <c r="K65" s="282">
        <f t="shared" si="61"/>
        <v>1</v>
      </c>
      <c r="L65" s="274">
        <v>0</v>
      </c>
      <c r="M65" s="272">
        <v>0</v>
      </c>
      <c r="N65" s="273">
        <v>0</v>
      </c>
      <c r="O65" s="273">
        <v>0</v>
      </c>
      <c r="P65" s="273">
        <v>0</v>
      </c>
      <c r="Q65" s="273">
        <v>0</v>
      </c>
      <c r="R65" s="273">
        <v>0</v>
      </c>
      <c r="S65" s="274">
        <v>0</v>
      </c>
      <c r="T65" s="286">
        <v>0.38404500000000003</v>
      </c>
      <c r="U65" s="273">
        <v>0</v>
      </c>
      <c r="V65" s="273">
        <v>0</v>
      </c>
      <c r="W65" s="273">
        <v>0</v>
      </c>
      <c r="X65" s="273">
        <v>0</v>
      </c>
      <c r="Y65" s="273">
        <v>1</v>
      </c>
      <c r="Z65" s="274">
        <v>0</v>
      </c>
      <c r="AA65" s="276">
        <v>0</v>
      </c>
      <c r="AB65" s="273">
        <v>0</v>
      </c>
      <c r="AC65" s="273">
        <v>0</v>
      </c>
      <c r="AD65" s="273">
        <v>0</v>
      </c>
      <c r="AE65" s="273">
        <v>0</v>
      </c>
      <c r="AF65" s="273">
        <v>0</v>
      </c>
      <c r="AG65" s="274">
        <v>0</v>
      </c>
      <c r="AH65" s="276">
        <v>0</v>
      </c>
      <c r="AI65" s="273">
        <v>0</v>
      </c>
      <c r="AJ65" s="273">
        <v>0</v>
      </c>
      <c r="AK65" s="273">
        <v>0</v>
      </c>
      <c r="AL65" s="273">
        <v>0</v>
      </c>
      <c r="AM65" s="273">
        <v>0</v>
      </c>
      <c r="AN65" s="284">
        <v>0</v>
      </c>
      <c r="AO65" s="254">
        <f t="shared" si="118"/>
        <v>0.38629138000000002</v>
      </c>
      <c r="AP65" s="282">
        <f t="shared" si="68"/>
        <v>0</v>
      </c>
      <c r="AQ65" s="282">
        <f t="shared" si="69"/>
        <v>0</v>
      </c>
      <c r="AR65" s="282">
        <f t="shared" si="70"/>
        <v>0.105</v>
      </c>
      <c r="AS65" s="282">
        <f t="shared" si="71"/>
        <v>0</v>
      </c>
      <c r="AT65" s="282">
        <f t="shared" si="147"/>
        <v>0</v>
      </c>
      <c r="AU65" s="284">
        <v>0</v>
      </c>
      <c r="AV65" s="272">
        <v>0</v>
      </c>
      <c r="AW65" s="273">
        <v>0</v>
      </c>
      <c r="AX65" s="273">
        <v>0</v>
      </c>
      <c r="AY65" s="273">
        <v>0</v>
      </c>
      <c r="AZ65" s="273">
        <v>0</v>
      </c>
      <c r="BA65" s="273">
        <v>0</v>
      </c>
      <c r="BB65" s="284">
        <v>0</v>
      </c>
      <c r="BC65" s="272">
        <v>0</v>
      </c>
      <c r="BD65" s="273">
        <v>0</v>
      </c>
      <c r="BE65" s="273">
        <v>0</v>
      </c>
      <c r="BF65" s="273">
        <v>0</v>
      </c>
      <c r="BG65" s="273">
        <v>0</v>
      </c>
      <c r="BH65" s="273">
        <v>0</v>
      </c>
      <c r="BI65" s="284">
        <v>0</v>
      </c>
      <c r="BJ65" s="272">
        <f>0.463549656/1.2</f>
        <v>0.38629138000000002</v>
      </c>
      <c r="BK65" s="273">
        <v>0</v>
      </c>
      <c r="BL65" s="273">
        <v>0</v>
      </c>
      <c r="BM65" s="273">
        <v>0.105</v>
      </c>
      <c r="BN65" s="273">
        <v>0</v>
      </c>
      <c r="BO65" s="273">
        <v>0</v>
      </c>
      <c r="BP65" s="284"/>
      <c r="BQ65" s="272">
        <v>0</v>
      </c>
      <c r="BR65" s="273">
        <v>0</v>
      </c>
      <c r="BS65" s="273">
        <v>0</v>
      </c>
      <c r="BT65" s="273">
        <v>0</v>
      </c>
      <c r="BU65" s="273">
        <v>0</v>
      </c>
      <c r="BV65" s="273">
        <v>0</v>
      </c>
      <c r="BW65" s="284"/>
      <c r="BX65" s="284"/>
      <c r="BY65" s="268"/>
      <c r="BZ65" s="269"/>
      <c r="CA65" s="284"/>
      <c r="CB65" s="241"/>
    </row>
    <row r="66" spans="1:80" ht="24" customHeight="1" x14ac:dyDescent="0.2">
      <c r="A66" s="300" t="s">
        <v>929</v>
      </c>
      <c r="B66" s="301" t="s">
        <v>1032</v>
      </c>
      <c r="C66" s="300" t="s">
        <v>1033</v>
      </c>
      <c r="D66" s="302">
        <f>D67+D68+D69+D70</f>
        <v>1.59589</v>
      </c>
      <c r="E66" s="274">
        <v>0</v>
      </c>
      <c r="F66" s="254">
        <f t="shared" si="80"/>
        <v>1.59589</v>
      </c>
      <c r="G66" s="282">
        <f t="shared" si="57"/>
        <v>0</v>
      </c>
      <c r="H66" s="282">
        <f t="shared" si="58"/>
        <v>0</v>
      </c>
      <c r="I66" s="282">
        <f t="shared" si="59"/>
        <v>9.5000000000000001E-2</v>
      </c>
      <c r="J66" s="282">
        <f t="shared" si="60"/>
        <v>0</v>
      </c>
      <c r="K66" s="282">
        <f t="shared" si="61"/>
        <v>4</v>
      </c>
      <c r="L66" s="274">
        <v>0</v>
      </c>
      <c r="M66" s="285">
        <f t="shared" ref="M66:R66" si="178">M67+M68+M69+M70</f>
        <v>0</v>
      </c>
      <c r="N66" s="270">
        <f t="shared" si="178"/>
        <v>0</v>
      </c>
      <c r="O66" s="270">
        <f t="shared" si="178"/>
        <v>0</v>
      </c>
      <c r="P66" s="270">
        <f t="shared" si="178"/>
        <v>0</v>
      </c>
      <c r="Q66" s="270">
        <f t="shared" si="178"/>
        <v>0</v>
      </c>
      <c r="R66" s="270">
        <f t="shared" si="178"/>
        <v>0</v>
      </c>
      <c r="S66" s="274">
        <v>0</v>
      </c>
      <c r="T66" s="271">
        <f t="shared" ref="T66:Y66" si="179">T67+T68+T69+T70</f>
        <v>1.59589</v>
      </c>
      <c r="U66" s="270">
        <f t="shared" si="179"/>
        <v>0</v>
      </c>
      <c r="V66" s="270">
        <f t="shared" si="179"/>
        <v>0</v>
      </c>
      <c r="W66" s="270">
        <f t="shared" si="179"/>
        <v>9.5000000000000001E-2</v>
      </c>
      <c r="X66" s="270">
        <f t="shared" si="179"/>
        <v>0</v>
      </c>
      <c r="Y66" s="270">
        <f t="shared" si="179"/>
        <v>4</v>
      </c>
      <c r="Z66" s="274">
        <v>0</v>
      </c>
      <c r="AA66" s="271">
        <f t="shared" ref="AA66:AF66" si="180">AA67+AA68+AA69+AA70</f>
        <v>0</v>
      </c>
      <c r="AB66" s="270">
        <f t="shared" si="180"/>
        <v>0</v>
      </c>
      <c r="AC66" s="270">
        <f t="shared" si="180"/>
        <v>0</v>
      </c>
      <c r="AD66" s="270">
        <f t="shared" si="180"/>
        <v>0</v>
      </c>
      <c r="AE66" s="270">
        <f t="shared" si="180"/>
        <v>0</v>
      </c>
      <c r="AF66" s="270">
        <f t="shared" si="180"/>
        <v>0</v>
      </c>
      <c r="AG66" s="274">
        <v>0</v>
      </c>
      <c r="AH66" s="271">
        <f t="shared" ref="AH66:AM66" si="181">AH67+AH68+AH69+AH70</f>
        <v>0</v>
      </c>
      <c r="AI66" s="270">
        <f t="shared" si="181"/>
        <v>0</v>
      </c>
      <c r="AJ66" s="270">
        <f t="shared" si="181"/>
        <v>0</v>
      </c>
      <c r="AK66" s="270">
        <f t="shared" si="181"/>
        <v>0</v>
      </c>
      <c r="AL66" s="270">
        <f t="shared" si="181"/>
        <v>0</v>
      </c>
      <c r="AM66" s="270">
        <f t="shared" si="181"/>
        <v>0</v>
      </c>
      <c r="AN66" s="284">
        <v>0</v>
      </c>
      <c r="AO66" s="254">
        <f t="shared" si="118"/>
        <v>1.79304321</v>
      </c>
      <c r="AP66" s="282">
        <f t="shared" si="68"/>
        <v>0</v>
      </c>
      <c r="AQ66" s="282">
        <f t="shared" si="69"/>
        <v>0</v>
      </c>
      <c r="AR66" s="282">
        <f t="shared" si="70"/>
        <v>0.22</v>
      </c>
      <c r="AS66" s="282">
        <f t="shared" si="71"/>
        <v>0</v>
      </c>
      <c r="AT66" s="282">
        <f t="shared" si="147"/>
        <v>0</v>
      </c>
      <c r="AU66" s="284">
        <v>0</v>
      </c>
      <c r="AV66" s="285">
        <f t="shared" ref="AV66:BA66" si="182">AV67+AV68+AV69+AV70</f>
        <v>0</v>
      </c>
      <c r="AW66" s="270">
        <f t="shared" si="182"/>
        <v>0</v>
      </c>
      <c r="AX66" s="270">
        <f t="shared" si="182"/>
        <v>0</v>
      </c>
      <c r="AY66" s="270">
        <f t="shared" si="182"/>
        <v>0</v>
      </c>
      <c r="AZ66" s="270">
        <f t="shared" si="182"/>
        <v>0</v>
      </c>
      <c r="BA66" s="270">
        <f t="shared" si="182"/>
        <v>0</v>
      </c>
      <c r="BB66" s="284">
        <v>0</v>
      </c>
      <c r="BC66" s="285">
        <v>1.0754897000000001</v>
      </c>
      <c r="BD66" s="270">
        <f t="shared" ref="BD66:BH66" si="183">BD67+BD68+BD69+BD70</f>
        <v>0</v>
      </c>
      <c r="BE66" s="270">
        <f t="shared" si="183"/>
        <v>0</v>
      </c>
      <c r="BF66" s="270">
        <f t="shared" si="183"/>
        <v>5.5E-2</v>
      </c>
      <c r="BG66" s="270">
        <f t="shared" si="183"/>
        <v>0</v>
      </c>
      <c r="BH66" s="270">
        <f t="shared" si="183"/>
        <v>0</v>
      </c>
      <c r="BI66" s="284">
        <v>0</v>
      </c>
      <c r="BJ66" s="285">
        <f t="shared" ref="BJ66" si="184">BJ67+BJ68+BJ69+BJ70</f>
        <v>0.39376919000000005</v>
      </c>
      <c r="BK66" s="270">
        <f t="shared" ref="BK66:BO66" si="185">BK67+BK68+BK69+BK70</f>
        <v>0</v>
      </c>
      <c r="BL66" s="270">
        <f t="shared" si="185"/>
        <v>0</v>
      </c>
      <c r="BM66" s="270">
        <f>BM67+BM68+BM69+BM70</f>
        <v>0.125</v>
      </c>
      <c r="BN66" s="270">
        <f t="shared" si="185"/>
        <v>0</v>
      </c>
      <c r="BO66" s="270">
        <f t="shared" si="185"/>
        <v>0</v>
      </c>
      <c r="BP66" s="284"/>
      <c r="BQ66" s="285">
        <f t="shared" ref="BQ66:BV66" si="186">BQ67+BQ68+BQ69+BQ70</f>
        <v>0.32378432000000001</v>
      </c>
      <c r="BR66" s="270">
        <f t="shared" si="186"/>
        <v>0</v>
      </c>
      <c r="BS66" s="270">
        <f t="shared" si="186"/>
        <v>0</v>
      </c>
      <c r="BT66" s="270">
        <f t="shared" si="186"/>
        <v>0.04</v>
      </c>
      <c r="BU66" s="270">
        <f t="shared" si="186"/>
        <v>0</v>
      </c>
      <c r="BV66" s="270">
        <f t="shared" si="186"/>
        <v>0</v>
      </c>
      <c r="BW66" s="284"/>
      <c r="BX66" s="284"/>
      <c r="BY66" s="268"/>
      <c r="BZ66" s="269"/>
      <c r="CA66" s="284"/>
      <c r="CB66" s="241"/>
    </row>
    <row r="67" spans="1:80" s="265" customFormat="1" ht="21.75" customHeight="1" x14ac:dyDescent="0.2">
      <c r="A67" s="224" t="s">
        <v>930</v>
      </c>
      <c r="B67" s="225" t="s">
        <v>1034</v>
      </c>
      <c r="C67" s="224" t="s">
        <v>1035</v>
      </c>
      <c r="D67" s="237">
        <f>0.477492/1.2</f>
        <v>0.39791000000000004</v>
      </c>
      <c r="E67" s="281">
        <v>0</v>
      </c>
      <c r="F67" s="261">
        <f t="shared" si="80"/>
        <v>0.39790999999999999</v>
      </c>
      <c r="G67" s="262">
        <f t="shared" si="57"/>
        <v>0</v>
      </c>
      <c r="H67" s="262">
        <f t="shared" si="58"/>
        <v>0</v>
      </c>
      <c r="I67" s="262">
        <f t="shared" si="59"/>
        <v>0.03</v>
      </c>
      <c r="J67" s="262">
        <f t="shared" si="60"/>
        <v>0</v>
      </c>
      <c r="K67" s="280">
        <f t="shared" si="61"/>
        <v>1</v>
      </c>
      <c r="L67" s="260">
        <f t="shared" ref="L67" si="187">L68+L72</f>
        <v>0</v>
      </c>
      <c r="M67" s="272">
        <v>0</v>
      </c>
      <c r="N67" s="273">
        <v>0</v>
      </c>
      <c r="O67" s="273">
        <v>0</v>
      </c>
      <c r="P67" s="273">
        <v>0</v>
      </c>
      <c r="Q67" s="273">
        <v>0</v>
      </c>
      <c r="R67" s="273">
        <v>0</v>
      </c>
      <c r="S67" s="260">
        <f t="shared" ref="S67:AN67" si="188">S68+S72</f>
        <v>0</v>
      </c>
      <c r="T67" s="286">
        <v>0.39790999999999999</v>
      </c>
      <c r="U67" s="273">
        <v>0</v>
      </c>
      <c r="V67" s="273">
        <v>0</v>
      </c>
      <c r="W67" s="273">
        <v>0.03</v>
      </c>
      <c r="X67" s="273">
        <v>0</v>
      </c>
      <c r="Y67" s="273">
        <v>1</v>
      </c>
      <c r="Z67" s="260">
        <f t="shared" si="188"/>
        <v>0</v>
      </c>
      <c r="AA67" s="276">
        <v>0</v>
      </c>
      <c r="AB67" s="273">
        <v>0</v>
      </c>
      <c r="AC67" s="273">
        <v>0</v>
      </c>
      <c r="AD67" s="273">
        <v>0</v>
      </c>
      <c r="AE67" s="273">
        <v>0</v>
      </c>
      <c r="AF67" s="273">
        <v>0</v>
      </c>
      <c r="AG67" s="260">
        <f t="shared" si="188"/>
        <v>0</v>
      </c>
      <c r="AH67" s="276">
        <v>0</v>
      </c>
      <c r="AI67" s="273">
        <v>0</v>
      </c>
      <c r="AJ67" s="273">
        <v>0</v>
      </c>
      <c r="AK67" s="273">
        <v>0</v>
      </c>
      <c r="AL67" s="273">
        <v>0</v>
      </c>
      <c r="AM67" s="273">
        <v>0</v>
      </c>
      <c r="AN67" s="260">
        <f t="shared" si="188"/>
        <v>0</v>
      </c>
      <c r="AO67" s="261">
        <f t="shared" si="118"/>
        <v>0.66648538000000002</v>
      </c>
      <c r="AP67" s="262">
        <f t="shared" si="68"/>
        <v>0</v>
      </c>
      <c r="AQ67" s="262">
        <f t="shared" si="69"/>
        <v>0</v>
      </c>
      <c r="AR67" s="262">
        <f t="shared" si="70"/>
        <v>6.5000000000000002E-2</v>
      </c>
      <c r="AS67" s="262">
        <f t="shared" si="71"/>
        <v>0</v>
      </c>
      <c r="AT67" s="280">
        <f t="shared" si="147"/>
        <v>0</v>
      </c>
      <c r="AU67" s="263">
        <v>0</v>
      </c>
      <c r="AV67" s="272">
        <v>0</v>
      </c>
      <c r="AW67" s="273">
        <v>0</v>
      </c>
      <c r="AX67" s="273">
        <v>0</v>
      </c>
      <c r="AY67" s="273">
        <v>0</v>
      </c>
      <c r="AZ67" s="273">
        <v>0</v>
      </c>
      <c r="BA67" s="273">
        <v>0</v>
      </c>
      <c r="BB67" s="260">
        <f t="shared" ref="BB67" si="189">BB68+BB72</f>
        <v>0</v>
      </c>
      <c r="BC67" s="272">
        <v>0.34270106</v>
      </c>
      <c r="BD67" s="273">
        <v>0</v>
      </c>
      <c r="BE67" s="273">
        <v>0</v>
      </c>
      <c r="BF67" s="273">
        <v>2.5000000000000001E-2</v>
      </c>
      <c r="BG67" s="273">
        <v>0</v>
      </c>
      <c r="BH67" s="273">
        <v>0</v>
      </c>
      <c r="BI67" s="260">
        <f t="shared" ref="BI67" si="190">BI68+BI72</f>
        <v>0</v>
      </c>
      <c r="BJ67" s="272">
        <v>0</v>
      </c>
      <c r="BK67" s="273">
        <v>0</v>
      </c>
      <c r="BL67" s="273">
        <v>0</v>
      </c>
      <c r="BM67" s="273">
        <v>0</v>
      </c>
      <c r="BN67" s="273">
        <v>0</v>
      </c>
      <c r="BO67" s="273">
        <v>0</v>
      </c>
      <c r="BP67" s="260">
        <f t="shared" ref="BP67" si="191">BP68+BP72</f>
        <v>0</v>
      </c>
      <c r="BQ67" s="272">
        <v>0.32378432000000001</v>
      </c>
      <c r="BR67" s="273">
        <v>0</v>
      </c>
      <c r="BS67" s="273">
        <v>0</v>
      </c>
      <c r="BT67" s="273">
        <v>0.04</v>
      </c>
      <c r="BU67" s="273">
        <v>0</v>
      </c>
      <c r="BV67" s="273">
        <v>0</v>
      </c>
      <c r="BW67" s="263"/>
      <c r="BX67" s="263"/>
      <c r="BY67" s="266"/>
      <c r="BZ67" s="267"/>
      <c r="CA67" s="263"/>
      <c r="CB67" s="264"/>
    </row>
    <row r="68" spans="1:80" s="265" customFormat="1" ht="27" customHeight="1" x14ac:dyDescent="0.2">
      <c r="A68" s="224" t="s">
        <v>931</v>
      </c>
      <c r="B68" s="225" t="s">
        <v>1036</v>
      </c>
      <c r="C68" s="224" t="s">
        <v>1037</v>
      </c>
      <c r="D68" s="231">
        <f>0.4728396/1.2</f>
        <v>0.39403300000000002</v>
      </c>
      <c r="E68" s="260">
        <f t="shared" ref="E68:E69" si="192">E69</f>
        <v>0</v>
      </c>
      <c r="F68" s="261">
        <f t="shared" si="80"/>
        <v>0.39403300000000002</v>
      </c>
      <c r="G68" s="262">
        <f t="shared" si="57"/>
        <v>0</v>
      </c>
      <c r="H68" s="262">
        <f t="shared" si="58"/>
        <v>0</v>
      </c>
      <c r="I68" s="262">
        <f t="shared" si="59"/>
        <v>0.03</v>
      </c>
      <c r="J68" s="262">
        <f t="shared" si="60"/>
        <v>0</v>
      </c>
      <c r="K68" s="287">
        <f t="shared" si="61"/>
        <v>1</v>
      </c>
      <c r="L68" s="260">
        <f t="shared" ref="L68" si="193">L69+L70+L71</f>
        <v>0</v>
      </c>
      <c r="M68" s="272">
        <v>0</v>
      </c>
      <c r="N68" s="273">
        <v>0</v>
      </c>
      <c r="O68" s="273">
        <v>0</v>
      </c>
      <c r="P68" s="273">
        <v>0</v>
      </c>
      <c r="Q68" s="273">
        <v>0</v>
      </c>
      <c r="R68" s="273">
        <v>0</v>
      </c>
      <c r="S68" s="260">
        <f t="shared" ref="S68:AN68" si="194">S69+S70+S71</f>
        <v>0</v>
      </c>
      <c r="T68" s="286">
        <v>0.39403300000000002</v>
      </c>
      <c r="U68" s="273">
        <v>0</v>
      </c>
      <c r="V68" s="273">
        <v>0</v>
      </c>
      <c r="W68" s="273">
        <v>0.03</v>
      </c>
      <c r="X68" s="273">
        <v>0</v>
      </c>
      <c r="Y68" s="273">
        <v>1</v>
      </c>
      <c r="Z68" s="260">
        <f t="shared" si="194"/>
        <v>0</v>
      </c>
      <c r="AA68" s="276">
        <v>0</v>
      </c>
      <c r="AB68" s="273">
        <v>0</v>
      </c>
      <c r="AC68" s="273">
        <v>0</v>
      </c>
      <c r="AD68" s="273">
        <v>0</v>
      </c>
      <c r="AE68" s="273">
        <v>0</v>
      </c>
      <c r="AF68" s="273">
        <v>0</v>
      </c>
      <c r="AG68" s="260">
        <f t="shared" si="194"/>
        <v>0</v>
      </c>
      <c r="AH68" s="276">
        <v>0</v>
      </c>
      <c r="AI68" s="273">
        <v>0</v>
      </c>
      <c r="AJ68" s="273">
        <v>0</v>
      </c>
      <c r="AK68" s="273">
        <v>0</v>
      </c>
      <c r="AL68" s="273">
        <v>0</v>
      </c>
      <c r="AM68" s="273">
        <v>0</v>
      </c>
      <c r="AN68" s="260">
        <f t="shared" si="194"/>
        <v>0</v>
      </c>
      <c r="AO68" s="261">
        <f t="shared" si="118"/>
        <v>0.40482952</v>
      </c>
      <c r="AP68" s="262">
        <f t="shared" si="68"/>
        <v>0</v>
      </c>
      <c r="AQ68" s="262">
        <f t="shared" si="69"/>
        <v>0</v>
      </c>
      <c r="AR68" s="262">
        <f t="shared" si="70"/>
        <v>0.03</v>
      </c>
      <c r="AS68" s="262">
        <f t="shared" si="71"/>
        <v>0</v>
      </c>
      <c r="AT68" s="287">
        <f t="shared" si="147"/>
        <v>0</v>
      </c>
      <c r="AU68" s="260">
        <f t="shared" ref="AU68:BP69" si="195">AU69</f>
        <v>0</v>
      </c>
      <c r="AV68" s="272">
        <v>0</v>
      </c>
      <c r="AW68" s="273">
        <v>0</v>
      </c>
      <c r="AX68" s="273">
        <v>0</v>
      </c>
      <c r="AY68" s="273">
        <v>0</v>
      </c>
      <c r="AZ68" s="273">
        <v>0</v>
      </c>
      <c r="BA68" s="273">
        <v>0</v>
      </c>
      <c r="BB68" s="260">
        <f t="shared" ref="BB68" si="196">BB69+BB70+BB71</f>
        <v>0</v>
      </c>
      <c r="BC68" s="272">
        <v>0.40482952</v>
      </c>
      <c r="BD68" s="273">
        <v>0</v>
      </c>
      <c r="BE68" s="273">
        <v>0</v>
      </c>
      <c r="BF68" s="273">
        <v>0.03</v>
      </c>
      <c r="BG68" s="273">
        <v>0</v>
      </c>
      <c r="BH68" s="273">
        <v>0</v>
      </c>
      <c r="BI68" s="260">
        <f t="shared" ref="BI68" si="197">BI69+BI70+BI71</f>
        <v>0</v>
      </c>
      <c r="BJ68" s="272">
        <v>0</v>
      </c>
      <c r="BK68" s="273">
        <v>0</v>
      </c>
      <c r="BL68" s="273">
        <v>0</v>
      </c>
      <c r="BM68" s="273">
        <v>0</v>
      </c>
      <c r="BN68" s="273">
        <v>0</v>
      </c>
      <c r="BO68" s="273">
        <v>0</v>
      </c>
      <c r="BP68" s="260">
        <f t="shared" ref="BP68" si="198">BP69+BP70+BP71</f>
        <v>0</v>
      </c>
      <c r="BQ68" s="272">
        <v>0</v>
      </c>
      <c r="BR68" s="273">
        <v>0</v>
      </c>
      <c r="BS68" s="273">
        <v>0</v>
      </c>
      <c r="BT68" s="273">
        <v>0</v>
      </c>
      <c r="BU68" s="273">
        <v>0</v>
      </c>
      <c r="BV68" s="273">
        <v>0</v>
      </c>
      <c r="BW68" s="263"/>
      <c r="BX68" s="263"/>
      <c r="BY68" s="263"/>
      <c r="BZ68" s="263"/>
      <c r="CA68" s="263"/>
      <c r="CB68" s="264"/>
    </row>
    <row r="69" spans="1:80" ht="24" customHeight="1" x14ac:dyDescent="0.2">
      <c r="A69" s="224" t="s">
        <v>1038</v>
      </c>
      <c r="B69" s="225" t="s">
        <v>1039</v>
      </c>
      <c r="C69" s="224" t="s">
        <v>1040</v>
      </c>
      <c r="D69" s="235">
        <f>0.4735572/1.2</f>
        <v>0.39463100000000001</v>
      </c>
      <c r="E69" s="230">
        <f t="shared" si="192"/>
        <v>0</v>
      </c>
      <c r="F69" s="254">
        <f t="shared" si="80"/>
        <v>0.39463100000000001</v>
      </c>
      <c r="G69" s="253">
        <f t="shared" si="57"/>
        <v>0</v>
      </c>
      <c r="H69" s="253">
        <f t="shared" si="58"/>
        <v>0</v>
      </c>
      <c r="I69" s="253">
        <f t="shared" si="59"/>
        <v>0</v>
      </c>
      <c r="J69" s="253">
        <f t="shared" si="60"/>
        <v>0</v>
      </c>
      <c r="K69" s="288">
        <f t="shared" si="61"/>
        <v>1</v>
      </c>
      <c r="L69" s="274">
        <v>0</v>
      </c>
      <c r="M69" s="272">
        <v>0</v>
      </c>
      <c r="N69" s="273">
        <v>0</v>
      </c>
      <c r="O69" s="273">
        <v>0</v>
      </c>
      <c r="P69" s="273">
        <v>0</v>
      </c>
      <c r="Q69" s="273">
        <v>0</v>
      </c>
      <c r="R69" s="273">
        <v>0</v>
      </c>
      <c r="S69" s="274">
        <v>0</v>
      </c>
      <c r="T69" s="286">
        <v>0.39463100000000001</v>
      </c>
      <c r="U69" s="273">
        <v>0</v>
      </c>
      <c r="V69" s="273">
        <v>0</v>
      </c>
      <c r="W69" s="273">
        <v>0</v>
      </c>
      <c r="X69" s="273">
        <v>0</v>
      </c>
      <c r="Y69" s="273">
        <v>1</v>
      </c>
      <c r="Z69" s="274">
        <v>0</v>
      </c>
      <c r="AA69" s="276">
        <v>0</v>
      </c>
      <c r="AB69" s="273">
        <v>0</v>
      </c>
      <c r="AC69" s="273">
        <v>0</v>
      </c>
      <c r="AD69" s="273">
        <v>0</v>
      </c>
      <c r="AE69" s="273">
        <v>0</v>
      </c>
      <c r="AF69" s="273">
        <v>0</v>
      </c>
      <c r="AG69" s="274">
        <v>0</v>
      </c>
      <c r="AH69" s="276">
        <v>0</v>
      </c>
      <c r="AI69" s="273">
        <v>0</v>
      </c>
      <c r="AJ69" s="273">
        <v>0</v>
      </c>
      <c r="AK69" s="273">
        <v>0</v>
      </c>
      <c r="AL69" s="273">
        <v>0</v>
      </c>
      <c r="AM69" s="273">
        <v>0</v>
      </c>
      <c r="AN69" s="274">
        <v>0</v>
      </c>
      <c r="AO69" s="254">
        <f t="shared" si="118"/>
        <v>0.32795911999999999</v>
      </c>
      <c r="AP69" s="253">
        <f t="shared" si="68"/>
        <v>0</v>
      </c>
      <c r="AQ69" s="253">
        <f t="shared" si="69"/>
        <v>0</v>
      </c>
      <c r="AR69" s="253">
        <f t="shared" si="70"/>
        <v>0</v>
      </c>
      <c r="AS69" s="253">
        <f t="shared" si="71"/>
        <v>0</v>
      </c>
      <c r="AT69" s="288">
        <f t="shared" si="147"/>
        <v>0</v>
      </c>
      <c r="AU69" s="230">
        <f t="shared" si="195"/>
        <v>0</v>
      </c>
      <c r="AV69" s="272">
        <v>0</v>
      </c>
      <c r="AW69" s="273">
        <v>0</v>
      </c>
      <c r="AX69" s="273">
        <v>0</v>
      </c>
      <c r="AY69" s="273">
        <v>0</v>
      </c>
      <c r="AZ69" s="273">
        <v>0</v>
      </c>
      <c r="BA69" s="273">
        <v>0</v>
      </c>
      <c r="BB69" s="230">
        <f t="shared" si="195"/>
        <v>0</v>
      </c>
      <c r="BC69" s="272">
        <v>0.32795911999999999</v>
      </c>
      <c r="BD69" s="273">
        <v>0</v>
      </c>
      <c r="BE69" s="273">
        <v>0</v>
      </c>
      <c r="BF69" s="273">
        <v>0</v>
      </c>
      <c r="BG69" s="273">
        <v>0</v>
      </c>
      <c r="BH69" s="273">
        <v>0</v>
      </c>
      <c r="BI69" s="230">
        <f t="shared" si="195"/>
        <v>0</v>
      </c>
      <c r="BJ69" s="272">
        <v>0</v>
      </c>
      <c r="BK69" s="273">
        <v>0</v>
      </c>
      <c r="BL69" s="273">
        <v>0</v>
      </c>
      <c r="BM69" s="273">
        <v>0</v>
      </c>
      <c r="BN69" s="273">
        <v>0</v>
      </c>
      <c r="BO69" s="273">
        <v>0</v>
      </c>
      <c r="BP69" s="230">
        <f t="shared" si="195"/>
        <v>0</v>
      </c>
      <c r="BQ69" s="272">
        <v>0</v>
      </c>
      <c r="BR69" s="273">
        <v>0</v>
      </c>
      <c r="BS69" s="273">
        <v>0</v>
      </c>
      <c r="BT69" s="273">
        <v>0</v>
      </c>
      <c r="BU69" s="273">
        <v>0</v>
      </c>
      <c r="BV69" s="273">
        <v>0</v>
      </c>
      <c r="BW69" s="250"/>
      <c r="BX69" s="250"/>
      <c r="BY69" s="258"/>
      <c r="BZ69" s="259"/>
      <c r="CA69" s="250"/>
      <c r="CB69" s="241"/>
    </row>
    <row r="70" spans="1:80" ht="30" customHeight="1" x14ac:dyDescent="0.2">
      <c r="A70" s="224" t="s">
        <v>1041</v>
      </c>
      <c r="B70" s="225" t="s">
        <v>1042</v>
      </c>
      <c r="C70" s="224" t="s">
        <v>1043</v>
      </c>
      <c r="D70" s="235">
        <f>0.4911792/1.2</f>
        <v>0.40931600000000001</v>
      </c>
      <c r="E70" s="274">
        <v>0</v>
      </c>
      <c r="F70" s="254">
        <f t="shared" si="80"/>
        <v>0.40931600000000001</v>
      </c>
      <c r="G70" s="253">
        <f t="shared" si="57"/>
        <v>0</v>
      </c>
      <c r="H70" s="253">
        <f t="shared" si="58"/>
        <v>0</v>
      </c>
      <c r="I70" s="253">
        <f t="shared" si="59"/>
        <v>3.5000000000000003E-2</v>
      </c>
      <c r="J70" s="253">
        <f t="shared" si="60"/>
        <v>0</v>
      </c>
      <c r="K70" s="288">
        <f t="shared" si="61"/>
        <v>1</v>
      </c>
      <c r="L70" s="274">
        <v>0</v>
      </c>
      <c r="M70" s="272">
        <v>0</v>
      </c>
      <c r="N70" s="273">
        <v>0</v>
      </c>
      <c r="O70" s="273">
        <v>0</v>
      </c>
      <c r="P70" s="273">
        <v>0</v>
      </c>
      <c r="Q70" s="273">
        <v>0</v>
      </c>
      <c r="R70" s="273">
        <v>0</v>
      </c>
      <c r="S70" s="274">
        <v>0</v>
      </c>
      <c r="T70" s="286">
        <v>0.40931600000000001</v>
      </c>
      <c r="U70" s="273">
        <v>0</v>
      </c>
      <c r="V70" s="273">
        <v>0</v>
      </c>
      <c r="W70" s="273">
        <v>3.5000000000000003E-2</v>
      </c>
      <c r="X70" s="273">
        <v>0</v>
      </c>
      <c r="Y70" s="273">
        <v>1</v>
      </c>
      <c r="Z70" s="274">
        <v>0</v>
      </c>
      <c r="AA70" s="276">
        <v>0</v>
      </c>
      <c r="AB70" s="273">
        <v>0</v>
      </c>
      <c r="AC70" s="273">
        <v>0</v>
      </c>
      <c r="AD70" s="273">
        <v>0</v>
      </c>
      <c r="AE70" s="273">
        <v>0</v>
      </c>
      <c r="AF70" s="273">
        <v>0</v>
      </c>
      <c r="AG70" s="274">
        <v>0</v>
      </c>
      <c r="AH70" s="276">
        <v>0</v>
      </c>
      <c r="AI70" s="273">
        <v>0</v>
      </c>
      <c r="AJ70" s="273">
        <v>0</v>
      </c>
      <c r="AK70" s="273">
        <v>0</v>
      </c>
      <c r="AL70" s="273">
        <v>0</v>
      </c>
      <c r="AM70" s="273">
        <v>0</v>
      </c>
      <c r="AN70" s="250">
        <v>0</v>
      </c>
      <c r="AO70" s="254">
        <f t="shared" si="118"/>
        <v>0.39376919000000005</v>
      </c>
      <c r="AP70" s="253">
        <f t="shared" si="68"/>
        <v>0</v>
      </c>
      <c r="AQ70" s="253">
        <f t="shared" si="69"/>
        <v>0</v>
      </c>
      <c r="AR70" s="253">
        <f t="shared" si="70"/>
        <v>0.125</v>
      </c>
      <c r="AS70" s="253">
        <f t="shared" si="71"/>
        <v>0</v>
      </c>
      <c r="AT70" s="288">
        <f t="shared" si="147"/>
        <v>0</v>
      </c>
      <c r="AU70" s="250">
        <v>0</v>
      </c>
      <c r="AV70" s="272">
        <v>0</v>
      </c>
      <c r="AW70" s="273">
        <v>0</v>
      </c>
      <c r="AX70" s="273">
        <v>0</v>
      </c>
      <c r="AY70" s="273">
        <v>0</v>
      </c>
      <c r="AZ70" s="273">
        <v>0</v>
      </c>
      <c r="BA70" s="273">
        <v>0</v>
      </c>
      <c r="BB70" s="250">
        <v>0</v>
      </c>
      <c r="BC70" s="272">
        <v>0</v>
      </c>
      <c r="BD70" s="273">
        <v>0</v>
      </c>
      <c r="BE70" s="273">
        <v>0</v>
      </c>
      <c r="BF70" s="273">
        <v>0</v>
      </c>
      <c r="BG70" s="273">
        <v>0</v>
      </c>
      <c r="BH70" s="273">
        <v>0</v>
      </c>
      <c r="BI70" s="250">
        <v>0</v>
      </c>
      <c r="BJ70" s="272">
        <f>0.472523028/1.2</f>
        <v>0.39376919000000005</v>
      </c>
      <c r="BK70" s="273">
        <v>0</v>
      </c>
      <c r="BL70" s="273">
        <v>0</v>
      </c>
      <c r="BM70" s="273">
        <v>0.125</v>
      </c>
      <c r="BN70" s="273">
        <v>0</v>
      </c>
      <c r="BO70" s="273">
        <v>0</v>
      </c>
      <c r="BP70" s="250"/>
      <c r="BQ70" s="272">
        <v>0</v>
      </c>
      <c r="BR70" s="273">
        <v>0</v>
      </c>
      <c r="BS70" s="273">
        <v>0</v>
      </c>
      <c r="BT70" s="273">
        <v>0</v>
      </c>
      <c r="BU70" s="273">
        <v>0</v>
      </c>
      <c r="BV70" s="273">
        <v>0</v>
      </c>
      <c r="BW70" s="250"/>
      <c r="BX70" s="250"/>
      <c r="BY70" s="268"/>
      <c r="BZ70" s="269"/>
      <c r="CA70" s="250"/>
      <c r="CB70" s="241"/>
    </row>
    <row r="71" spans="1:80" ht="24" customHeight="1" x14ac:dyDescent="0.2">
      <c r="A71" s="300" t="s">
        <v>932</v>
      </c>
      <c r="B71" s="301" t="s">
        <v>1044</v>
      </c>
      <c r="C71" s="300" t="s">
        <v>1045</v>
      </c>
      <c r="D71" s="302">
        <f>D72+D73+D74</f>
        <v>3.7935622000000002</v>
      </c>
      <c r="E71" s="230">
        <f t="shared" ref="E71:L72" si="199">E72</f>
        <v>0</v>
      </c>
      <c r="F71" s="254">
        <f t="shared" si="80"/>
        <v>3.7935622000000002</v>
      </c>
      <c r="G71" s="253">
        <f t="shared" si="57"/>
        <v>0.75</v>
      </c>
      <c r="H71" s="253">
        <f t="shared" si="58"/>
        <v>0</v>
      </c>
      <c r="I71" s="253">
        <f t="shared" si="59"/>
        <v>2.3149999999999999</v>
      </c>
      <c r="J71" s="253">
        <f t="shared" si="60"/>
        <v>0</v>
      </c>
      <c r="K71" s="288">
        <f t="shared" si="61"/>
        <v>3</v>
      </c>
      <c r="L71" s="274">
        <v>0</v>
      </c>
      <c r="M71" s="285">
        <f t="shared" ref="M71:R71" si="200">M72+M73+M74</f>
        <v>0</v>
      </c>
      <c r="N71" s="270">
        <f t="shared" si="200"/>
        <v>0</v>
      </c>
      <c r="O71" s="270">
        <f t="shared" si="200"/>
        <v>0</v>
      </c>
      <c r="P71" s="270">
        <f t="shared" si="200"/>
        <v>0</v>
      </c>
      <c r="Q71" s="270">
        <f t="shared" si="200"/>
        <v>0</v>
      </c>
      <c r="R71" s="270">
        <f t="shared" si="200"/>
        <v>0</v>
      </c>
      <c r="S71" s="274">
        <v>0</v>
      </c>
      <c r="T71" s="271">
        <f t="shared" ref="T71:Y71" si="201">T72+T73+T74</f>
        <v>0</v>
      </c>
      <c r="U71" s="270">
        <f t="shared" si="201"/>
        <v>0</v>
      </c>
      <c r="V71" s="270">
        <f t="shared" si="201"/>
        <v>0</v>
      </c>
      <c r="W71" s="270">
        <f t="shared" si="201"/>
        <v>0</v>
      </c>
      <c r="X71" s="270">
        <f t="shared" si="201"/>
        <v>0</v>
      </c>
      <c r="Y71" s="270">
        <f t="shared" si="201"/>
        <v>0</v>
      </c>
      <c r="Z71" s="274">
        <v>0</v>
      </c>
      <c r="AA71" s="271">
        <f>AA72+AA73+AA74</f>
        <v>3.7935622000000002</v>
      </c>
      <c r="AB71" s="270">
        <f t="shared" ref="AB71:AF71" si="202">AB72+AB73+AB74</f>
        <v>0.75</v>
      </c>
      <c r="AC71" s="270">
        <f t="shared" si="202"/>
        <v>0</v>
      </c>
      <c r="AD71" s="270">
        <f t="shared" si="202"/>
        <v>2.3149999999999999</v>
      </c>
      <c r="AE71" s="270">
        <f t="shared" si="202"/>
        <v>0</v>
      </c>
      <c r="AF71" s="270">
        <f t="shared" si="202"/>
        <v>3</v>
      </c>
      <c r="AG71" s="274">
        <v>0</v>
      </c>
      <c r="AH71" s="271">
        <f t="shared" ref="AH71:AM71" si="203">AH72+AH73+AH74</f>
        <v>0</v>
      </c>
      <c r="AI71" s="270">
        <f t="shared" si="203"/>
        <v>0</v>
      </c>
      <c r="AJ71" s="270">
        <f t="shared" si="203"/>
        <v>0</v>
      </c>
      <c r="AK71" s="270">
        <f t="shared" si="203"/>
        <v>0</v>
      </c>
      <c r="AL71" s="270">
        <f t="shared" si="203"/>
        <v>0</v>
      </c>
      <c r="AM71" s="270">
        <f t="shared" si="203"/>
        <v>0</v>
      </c>
      <c r="AN71" s="274">
        <v>0</v>
      </c>
      <c r="AO71" s="254">
        <f t="shared" si="118"/>
        <v>3.6595361799999999</v>
      </c>
      <c r="AP71" s="253">
        <f t="shared" si="68"/>
        <v>0.75</v>
      </c>
      <c r="AQ71" s="253">
        <f t="shared" si="69"/>
        <v>0</v>
      </c>
      <c r="AR71" s="253">
        <f t="shared" si="70"/>
        <v>2.3129999999999997</v>
      </c>
      <c r="AS71" s="253">
        <f t="shared" si="71"/>
        <v>0</v>
      </c>
      <c r="AT71" s="288">
        <f t="shared" si="147"/>
        <v>3</v>
      </c>
      <c r="AU71" s="230">
        <f t="shared" ref="S71:BP72" si="204">AU72</f>
        <v>0</v>
      </c>
      <c r="AV71" s="285">
        <f t="shared" ref="AV71:BA71" si="205">AV72+AV73+AV74</f>
        <v>0</v>
      </c>
      <c r="AW71" s="270">
        <f t="shared" si="205"/>
        <v>0</v>
      </c>
      <c r="AX71" s="270">
        <f t="shared" si="205"/>
        <v>0</v>
      </c>
      <c r="AY71" s="270">
        <f t="shared" si="205"/>
        <v>0</v>
      </c>
      <c r="AZ71" s="270">
        <f t="shared" si="205"/>
        <v>0</v>
      </c>
      <c r="BA71" s="270">
        <f t="shared" si="205"/>
        <v>0</v>
      </c>
      <c r="BB71" s="230">
        <f t="shared" si="204"/>
        <v>0</v>
      </c>
      <c r="BC71" s="285">
        <v>4.4999999999999998E-2</v>
      </c>
      <c r="BD71" s="270">
        <f t="shared" ref="BD71:BH71" si="206">BD72+BD73+BD74</f>
        <v>0</v>
      </c>
      <c r="BE71" s="270">
        <f t="shared" si="206"/>
        <v>0</v>
      </c>
      <c r="BF71" s="270">
        <f t="shared" si="206"/>
        <v>0</v>
      </c>
      <c r="BG71" s="270">
        <f t="shared" si="206"/>
        <v>0</v>
      </c>
      <c r="BH71" s="270">
        <f t="shared" si="206"/>
        <v>0</v>
      </c>
      <c r="BI71" s="230">
        <f t="shared" si="204"/>
        <v>0</v>
      </c>
      <c r="BJ71" s="285">
        <f>BJ72+BJ73+BJ74</f>
        <v>2.7037274400000002</v>
      </c>
      <c r="BK71" s="270">
        <f t="shared" ref="BK71:BO71" si="207">BK72+BK73+BK74</f>
        <v>0.75</v>
      </c>
      <c r="BL71" s="270">
        <f t="shared" si="207"/>
        <v>0</v>
      </c>
      <c r="BM71" s="270">
        <f t="shared" si="207"/>
        <v>1.44</v>
      </c>
      <c r="BN71" s="270">
        <f t="shared" si="207"/>
        <v>0</v>
      </c>
      <c r="BO71" s="270">
        <f t="shared" si="207"/>
        <v>3</v>
      </c>
      <c r="BP71" s="230">
        <f t="shared" si="204"/>
        <v>0</v>
      </c>
      <c r="BQ71" s="285">
        <f t="shared" ref="BQ71:BV71" si="208">BQ72+BQ73+BQ74</f>
        <v>0.91080874000000001</v>
      </c>
      <c r="BR71" s="270">
        <f t="shared" si="208"/>
        <v>0</v>
      </c>
      <c r="BS71" s="270">
        <f t="shared" si="208"/>
        <v>0</v>
      </c>
      <c r="BT71" s="270">
        <f t="shared" si="208"/>
        <v>0.873</v>
      </c>
      <c r="BU71" s="270">
        <f t="shared" si="208"/>
        <v>0</v>
      </c>
      <c r="BV71" s="270">
        <f t="shared" si="208"/>
        <v>0</v>
      </c>
      <c r="BW71" s="250"/>
      <c r="BX71" s="250"/>
      <c r="BY71" s="258"/>
      <c r="BZ71" s="259"/>
      <c r="CA71" s="250"/>
      <c r="CB71" s="241"/>
    </row>
    <row r="72" spans="1:80" s="265" customFormat="1" ht="25.5" customHeight="1" x14ac:dyDescent="0.2">
      <c r="A72" s="224" t="s">
        <v>933</v>
      </c>
      <c r="B72" s="225" t="s">
        <v>1046</v>
      </c>
      <c r="C72" s="224" t="s">
        <v>1047</v>
      </c>
      <c r="D72" s="231">
        <f>2.91990324/1.2</f>
        <v>2.4332527000000002</v>
      </c>
      <c r="E72" s="260">
        <f t="shared" ref="E72" si="209">E73+E74</f>
        <v>0</v>
      </c>
      <c r="F72" s="261">
        <f t="shared" si="80"/>
        <v>2.4332527000000002</v>
      </c>
      <c r="G72" s="262">
        <f t="shared" si="57"/>
        <v>0.25</v>
      </c>
      <c r="H72" s="262">
        <f t="shared" si="58"/>
        <v>0</v>
      </c>
      <c r="I72" s="262">
        <f t="shared" si="59"/>
        <v>1.8049999999999999</v>
      </c>
      <c r="J72" s="262">
        <f t="shared" si="60"/>
        <v>0</v>
      </c>
      <c r="K72" s="287">
        <f t="shared" si="61"/>
        <v>1</v>
      </c>
      <c r="L72" s="260">
        <f t="shared" si="199"/>
        <v>0</v>
      </c>
      <c r="M72" s="272">
        <v>0</v>
      </c>
      <c r="N72" s="273">
        <v>0</v>
      </c>
      <c r="O72" s="273">
        <v>0</v>
      </c>
      <c r="P72" s="273">
        <v>0</v>
      </c>
      <c r="Q72" s="273">
        <v>0</v>
      </c>
      <c r="R72" s="273">
        <v>0</v>
      </c>
      <c r="S72" s="260">
        <f t="shared" si="204"/>
        <v>0</v>
      </c>
      <c r="T72" s="286">
        <v>0</v>
      </c>
      <c r="U72" s="273">
        <v>0</v>
      </c>
      <c r="V72" s="273">
        <v>0</v>
      </c>
      <c r="W72" s="273">
        <v>0</v>
      </c>
      <c r="X72" s="273">
        <v>0</v>
      </c>
      <c r="Y72" s="273">
        <v>0</v>
      </c>
      <c r="Z72" s="260">
        <f t="shared" si="204"/>
        <v>0</v>
      </c>
      <c r="AA72" s="276">
        <v>2.4332527000000002</v>
      </c>
      <c r="AB72" s="273">
        <v>0.25</v>
      </c>
      <c r="AC72" s="273">
        <v>0</v>
      </c>
      <c r="AD72" s="273">
        <v>1.8049999999999999</v>
      </c>
      <c r="AE72" s="273">
        <v>0</v>
      </c>
      <c r="AF72" s="273">
        <v>1</v>
      </c>
      <c r="AG72" s="260">
        <f t="shared" si="204"/>
        <v>0</v>
      </c>
      <c r="AH72" s="276">
        <v>0</v>
      </c>
      <c r="AI72" s="273">
        <v>0</v>
      </c>
      <c r="AJ72" s="273">
        <v>0</v>
      </c>
      <c r="AK72" s="273">
        <v>0</v>
      </c>
      <c r="AL72" s="273">
        <v>0</v>
      </c>
      <c r="AM72" s="273">
        <v>0</v>
      </c>
      <c r="AN72" s="260">
        <f t="shared" si="204"/>
        <v>0</v>
      </c>
      <c r="AO72" s="261">
        <f t="shared" si="118"/>
        <v>1.84021152</v>
      </c>
      <c r="AP72" s="262">
        <f t="shared" si="68"/>
        <v>0.25</v>
      </c>
      <c r="AQ72" s="262">
        <f t="shared" si="69"/>
        <v>0</v>
      </c>
      <c r="AR72" s="262">
        <f t="shared" si="70"/>
        <v>0.873</v>
      </c>
      <c r="AS72" s="262">
        <f t="shared" si="71"/>
        <v>0</v>
      </c>
      <c r="AT72" s="287">
        <f t="shared" si="147"/>
        <v>1</v>
      </c>
      <c r="AU72" s="260">
        <f t="shared" ref="AU72" si="210">AU73+AU74</f>
        <v>0</v>
      </c>
      <c r="AV72" s="272">
        <v>0</v>
      </c>
      <c r="AW72" s="273">
        <v>0</v>
      </c>
      <c r="AX72" s="273">
        <v>0</v>
      </c>
      <c r="AY72" s="273">
        <v>0</v>
      </c>
      <c r="AZ72" s="273">
        <v>0</v>
      </c>
      <c r="BA72" s="273">
        <v>0</v>
      </c>
      <c r="BB72" s="260">
        <f t="shared" si="204"/>
        <v>0</v>
      </c>
      <c r="BC72" s="272">
        <v>4.4999999999999998E-2</v>
      </c>
      <c r="BD72" s="273">
        <v>0</v>
      </c>
      <c r="BE72" s="273">
        <v>0</v>
      </c>
      <c r="BF72" s="273">
        <v>0</v>
      </c>
      <c r="BG72" s="273">
        <v>0</v>
      </c>
      <c r="BH72" s="273">
        <v>0</v>
      </c>
      <c r="BI72" s="260">
        <f t="shared" si="204"/>
        <v>0</v>
      </c>
      <c r="BJ72" s="272">
        <v>0.88440278000000005</v>
      </c>
      <c r="BK72" s="273">
        <v>0.25</v>
      </c>
      <c r="BL72" s="273">
        <v>0</v>
      </c>
      <c r="BM72" s="273">
        <v>0</v>
      </c>
      <c r="BN72" s="273">
        <v>0</v>
      </c>
      <c r="BO72" s="273">
        <v>1</v>
      </c>
      <c r="BP72" s="260">
        <f t="shared" si="204"/>
        <v>0</v>
      </c>
      <c r="BQ72" s="272">
        <v>0.91080874000000001</v>
      </c>
      <c r="BR72" s="273">
        <v>0</v>
      </c>
      <c r="BS72" s="273">
        <v>0</v>
      </c>
      <c r="BT72" s="273">
        <f>0.458+0.415</f>
        <v>0.873</v>
      </c>
      <c r="BU72" s="273">
        <v>0</v>
      </c>
      <c r="BV72" s="273">
        <v>0</v>
      </c>
      <c r="BW72" s="263"/>
      <c r="BX72" s="263"/>
      <c r="BY72" s="263"/>
      <c r="BZ72" s="263"/>
      <c r="CA72" s="263"/>
      <c r="CB72" s="264"/>
    </row>
    <row r="73" spans="1:80" ht="20.25" customHeight="1" x14ac:dyDescent="0.2">
      <c r="A73" s="224" t="s">
        <v>946</v>
      </c>
      <c r="B73" s="225" t="s">
        <v>1048</v>
      </c>
      <c r="C73" s="224" t="s">
        <v>1049</v>
      </c>
      <c r="D73" s="235">
        <f>0.936824808/1.2</f>
        <v>0.78068734000000006</v>
      </c>
      <c r="E73" s="274">
        <v>0</v>
      </c>
      <c r="F73" s="254">
        <f t="shared" si="80"/>
        <v>0.78068733999999995</v>
      </c>
      <c r="G73" s="253">
        <f t="shared" si="57"/>
        <v>0.25</v>
      </c>
      <c r="H73" s="253">
        <f t="shared" si="58"/>
        <v>0</v>
      </c>
      <c r="I73" s="253">
        <f t="shared" si="59"/>
        <v>0.48499999999999999</v>
      </c>
      <c r="J73" s="253">
        <f t="shared" si="60"/>
        <v>0</v>
      </c>
      <c r="K73" s="288">
        <f t="shared" si="61"/>
        <v>1</v>
      </c>
      <c r="L73" s="274">
        <v>0</v>
      </c>
      <c r="M73" s="272">
        <v>0</v>
      </c>
      <c r="N73" s="273">
        <v>0</v>
      </c>
      <c r="O73" s="273">
        <v>0</v>
      </c>
      <c r="P73" s="273">
        <v>0</v>
      </c>
      <c r="Q73" s="273">
        <v>0</v>
      </c>
      <c r="R73" s="273">
        <v>0</v>
      </c>
      <c r="S73" s="274">
        <v>0</v>
      </c>
      <c r="T73" s="286">
        <v>0</v>
      </c>
      <c r="U73" s="273">
        <v>0</v>
      </c>
      <c r="V73" s="273">
        <v>0</v>
      </c>
      <c r="W73" s="273">
        <v>0</v>
      </c>
      <c r="X73" s="273">
        <v>0</v>
      </c>
      <c r="Y73" s="273">
        <v>0</v>
      </c>
      <c r="Z73" s="274">
        <v>0</v>
      </c>
      <c r="AA73" s="276">
        <v>0.78068733999999995</v>
      </c>
      <c r="AB73" s="273">
        <v>0.25</v>
      </c>
      <c r="AC73" s="273">
        <v>0</v>
      </c>
      <c r="AD73" s="273">
        <v>0.48499999999999999</v>
      </c>
      <c r="AE73" s="273">
        <v>0</v>
      </c>
      <c r="AF73" s="273">
        <v>1</v>
      </c>
      <c r="AG73" s="274">
        <v>0</v>
      </c>
      <c r="AH73" s="276">
        <v>0</v>
      </c>
      <c r="AI73" s="273">
        <v>0</v>
      </c>
      <c r="AJ73" s="273">
        <v>0</v>
      </c>
      <c r="AK73" s="273">
        <v>0</v>
      </c>
      <c r="AL73" s="273">
        <v>0</v>
      </c>
      <c r="AM73" s="273">
        <v>0</v>
      </c>
      <c r="AN73" s="250">
        <v>0</v>
      </c>
      <c r="AO73" s="254">
        <f t="shared" si="118"/>
        <v>0.76871368000000018</v>
      </c>
      <c r="AP73" s="253">
        <f t="shared" si="68"/>
        <v>0.25</v>
      </c>
      <c r="AQ73" s="253">
        <f t="shared" si="69"/>
        <v>0</v>
      </c>
      <c r="AR73" s="253">
        <f t="shared" si="70"/>
        <v>0.89</v>
      </c>
      <c r="AS73" s="253">
        <f t="shared" si="71"/>
        <v>0</v>
      </c>
      <c r="AT73" s="288">
        <f t="shared" si="147"/>
        <v>1</v>
      </c>
      <c r="AU73" s="250">
        <v>0</v>
      </c>
      <c r="AV73" s="272">
        <v>0</v>
      </c>
      <c r="AW73" s="273">
        <v>0</v>
      </c>
      <c r="AX73" s="273">
        <v>0</v>
      </c>
      <c r="AY73" s="273">
        <v>0</v>
      </c>
      <c r="AZ73" s="273">
        <v>0</v>
      </c>
      <c r="BA73" s="273">
        <v>0</v>
      </c>
      <c r="BB73" s="250">
        <v>0</v>
      </c>
      <c r="BC73" s="272">
        <v>0</v>
      </c>
      <c r="BD73" s="273">
        <v>0</v>
      </c>
      <c r="BE73" s="273">
        <v>0</v>
      </c>
      <c r="BF73" s="273">
        <v>0</v>
      </c>
      <c r="BG73" s="273">
        <v>0</v>
      </c>
      <c r="BH73" s="273">
        <v>0</v>
      </c>
      <c r="BI73" s="250">
        <v>0</v>
      </c>
      <c r="BJ73" s="319">
        <v>0.76871368000000018</v>
      </c>
      <c r="BK73" s="273">
        <v>0.25</v>
      </c>
      <c r="BL73" s="273">
        <v>0</v>
      </c>
      <c r="BM73" s="273">
        <v>0.89</v>
      </c>
      <c r="BN73" s="273">
        <v>0</v>
      </c>
      <c r="BO73" s="273">
        <v>1</v>
      </c>
      <c r="BP73" s="250"/>
      <c r="BQ73" s="272">
        <v>0</v>
      </c>
      <c r="BR73" s="273">
        <v>0</v>
      </c>
      <c r="BS73" s="273">
        <v>0</v>
      </c>
      <c r="BT73" s="273">
        <v>0</v>
      </c>
      <c r="BU73" s="273">
        <v>0</v>
      </c>
      <c r="BV73" s="273">
        <v>0</v>
      </c>
      <c r="BW73" s="250"/>
      <c r="BX73" s="250"/>
      <c r="BY73" s="258"/>
      <c r="BZ73" s="259"/>
      <c r="CA73" s="250"/>
      <c r="CB73" s="241"/>
    </row>
    <row r="74" spans="1:80" s="265" customFormat="1" x14ac:dyDescent="0.2">
      <c r="A74" s="224" t="s">
        <v>1050</v>
      </c>
      <c r="B74" s="225" t="s">
        <v>1051</v>
      </c>
      <c r="C74" s="224" t="s">
        <v>1052</v>
      </c>
      <c r="D74" s="231">
        <f>0.695546592/1.2</f>
        <v>0.57962216</v>
      </c>
      <c r="E74" s="281">
        <v>0</v>
      </c>
      <c r="F74" s="261">
        <f t="shared" si="80"/>
        <v>0.57962216</v>
      </c>
      <c r="G74" s="262">
        <f t="shared" si="57"/>
        <v>0.25</v>
      </c>
      <c r="H74" s="262">
        <f t="shared" si="58"/>
        <v>0</v>
      </c>
      <c r="I74" s="262">
        <f t="shared" si="59"/>
        <v>2.5000000000000001E-2</v>
      </c>
      <c r="J74" s="262">
        <f t="shared" si="60"/>
        <v>0</v>
      </c>
      <c r="K74" s="287">
        <f t="shared" si="61"/>
        <v>1</v>
      </c>
      <c r="L74" s="260">
        <f t="shared" ref="L74:L75" si="211">L75</f>
        <v>0</v>
      </c>
      <c r="M74" s="272">
        <v>0</v>
      </c>
      <c r="N74" s="273">
        <v>0</v>
      </c>
      <c r="O74" s="273">
        <v>0</v>
      </c>
      <c r="P74" s="273">
        <v>0</v>
      </c>
      <c r="Q74" s="273">
        <v>0</v>
      </c>
      <c r="R74" s="273">
        <v>0</v>
      </c>
      <c r="S74" s="260">
        <f t="shared" ref="S74:AN75" si="212">S75</f>
        <v>0</v>
      </c>
      <c r="T74" s="286">
        <v>0</v>
      </c>
      <c r="U74" s="273">
        <v>0</v>
      </c>
      <c r="V74" s="273">
        <v>0</v>
      </c>
      <c r="W74" s="273">
        <v>0</v>
      </c>
      <c r="X74" s="273">
        <v>0</v>
      </c>
      <c r="Y74" s="273">
        <v>0</v>
      </c>
      <c r="Z74" s="260">
        <f t="shared" si="212"/>
        <v>0</v>
      </c>
      <c r="AA74" s="276">
        <v>0.57962216</v>
      </c>
      <c r="AB74" s="273">
        <v>0.25</v>
      </c>
      <c r="AC74" s="273">
        <v>0</v>
      </c>
      <c r="AD74" s="273">
        <v>2.5000000000000001E-2</v>
      </c>
      <c r="AE74" s="273">
        <v>0</v>
      </c>
      <c r="AF74" s="273">
        <v>1</v>
      </c>
      <c r="AG74" s="260">
        <f t="shared" si="212"/>
        <v>0</v>
      </c>
      <c r="AH74" s="276">
        <v>0</v>
      </c>
      <c r="AI74" s="273">
        <v>0</v>
      </c>
      <c r="AJ74" s="273">
        <v>0</v>
      </c>
      <c r="AK74" s="273">
        <v>0</v>
      </c>
      <c r="AL74" s="273">
        <v>0</v>
      </c>
      <c r="AM74" s="273">
        <v>0</v>
      </c>
      <c r="AN74" s="260">
        <f t="shared" si="212"/>
        <v>0</v>
      </c>
      <c r="AO74" s="261">
        <f t="shared" si="118"/>
        <v>1.0506109800000001</v>
      </c>
      <c r="AP74" s="262">
        <f t="shared" si="68"/>
        <v>0.25</v>
      </c>
      <c r="AQ74" s="262">
        <f t="shared" si="69"/>
        <v>0</v>
      </c>
      <c r="AR74" s="262">
        <f t="shared" si="70"/>
        <v>0.55000000000000004</v>
      </c>
      <c r="AS74" s="262">
        <f t="shared" si="71"/>
        <v>0</v>
      </c>
      <c r="AT74" s="287">
        <f t="shared" si="147"/>
        <v>1</v>
      </c>
      <c r="AU74" s="263">
        <v>0</v>
      </c>
      <c r="AV74" s="272">
        <v>0</v>
      </c>
      <c r="AW74" s="273">
        <v>0</v>
      </c>
      <c r="AX74" s="273">
        <v>0</v>
      </c>
      <c r="AY74" s="273">
        <v>0</v>
      </c>
      <c r="AZ74" s="273">
        <v>0</v>
      </c>
      <c r="BA74" s="273">
        <v>0</v>
      </c>
      <c r="BB74" s="260">
        <f t="shared" ref="BB74:BB75" si="213">BB75</f>
        <v>0</v>
      </c>
      <c r="BC74" s="272">
        <v>0</v>
      </c>
      <c r="BD74" s="273">
        <v>0</v>
      </c>
      <c r="BE74" s="273">
        <v>0</v>
      </c>
      <c r="BF74" s="273">
        <v>0</v>
      </c>
      <c r="BG74" s="273">
        <v>0</v>
      </c>
      <c r="BH74" s="273">
        <v>0</v>
      </c>
      <c r="BI74" s="260">
        <f t="shared" ref="BI74:BI75" si="214">BI75</f>
        <v>0</v>
      </c>
      <c r="BJ74" s="272">
        <v>1.0506109800000001</v>
      </c>
      <c r="BK74" s="273">
        <v>0.25</v>
      </c>
      <c r="BL74" s="273">
        <v>0</v>
      </c>
      <c r="BM74" s="273">
        <v>0.55000000000000004</v>
      </c>
      <c r="BN74" s="273">
        <v>0</v>
      </c>
      <c r="BO74" s="273">
        <v>1</v>
      </c>
      <c r="BP74" s="260">
        <f t="shared" ref="BP74:BP75" si="215">BP75</f>
        <v>0</v>
      </c>
      <c r="BQ74" s="272">
        <v>0</v>
      </c>
      <c r="BR74" s="273">
        <v>0</v>
      </c>
      <c r="BS74" s="273">
        <v>0</v>
      </c>
      <c r="BT74" s="273">
        <v>0</v>
      </c>
      <c r="BU74" s="273">
        <v>0</v>
      </c>
      <c r="BV74" s="273">
        <v>0</v>
      </c>
      <c r="BW74" s="263"/>
      <c r="BX74" s="263"/>
      <c r="BY74" s="266"/>
      <c r="BZ74" s="267"/>
      <c r="CA74" s="263"/>
      <c r="CB74" s="264"/>
    </row>
    <row r="75" spans="1:80" s="265" customFormat="1" ht="21.75" customHeight="1" x14ac:dyDescent="0.2">
      <c r="A75" s="222" t="s">
        <v>189</v>
      </c>
      <c r="B75" s="223" t="s">
        <v>934</v>
      </c>
      <c r="C75" s="222" t="s">
        <v>906</v>
      </c>
      <c r="D75" s="232">
        <f>D76+D79</f>
        <v>4.5039681200000006</v>
      </c>
      <c r="E75" s="260">
        <f t="shared" ref="E75" si="216">E76</f>
        <v>0</v>
      </c>
      <c r="F75" s="261">
        <f t="shared" si="80"/>
        <v>4.5039681199999997</v>
      </c>
      <c r="G75" s="262">
        <f t="shared" si="57"/>
        <v>0</v>
      </c>
      <c r="H75" s="262">
        <f t="shared" si="58"/>
        <v>0</v>
      </c>
      <c r="I75" s="262">
        <f t="shared" si="59"/>
        <v>8.5609999999999999</v>
      </c>
      <c r="J75" s="262">
        <f t="shared" si="60"/>
        <v>0</v>
      </c>
      <c r="K75" s="287">
        <f t="shared" si="61"/>
        <v>0</v>
      </c>
      <c r="L75" s="260">
        <f t="shared" si="211"/>
        <v>0</v>
      </c>
      <c r="M75" s="255">
        <f t="shared" ref="M75:R75" si="217">M76+M79</f>
        <v>0</v>
      </c>
      <c r="N75" s="256">
        <f t="shared" si="217"/>
        <v>0</v>
      </c>
      <c r="O75" s="256">
        <f t="shared" si="217"/>
        <v>0</v>
      </c>
      <c r="P75" s="256">
        <f t="shared" si="217"/>
        <v>0</v>
      </c>
      <c r="Q75" s="256">
        <f t="shared" si="217"/>
        <v>0</v>
      </c>
      <c r="R75" s="256">
        <f t="shared" si="217"/>
        <v>0</v>
      </c>
      <c r="S75" s="260">
        <f t="shared" si="212"/>
        <v>0</v>
      </c>
      <c r="T75" s="257">
        <f t="shared" ref="T75:Y75" si="218">T76+T79</f>
        <v>2.4905059999999999</v>
      </c>
      <c r="U75" s="256">
        <f t="shared" si="218"/>
        <v>0</v>
      </c>
      <c r="V75" s="256">
        <f t="shared" si="218"/>
        <v>0</v>
      </c>
      <c r="W75" s="256">
        <f t="shared" si="218"/>
        <v>6.6109999999999998</v>
      </c>
      <c r="X75" s="256">
        <f t="shared" si="218"/>
        <v>0</v>
      </c>
      <c r="Y75" s="256">
        <f t="shared" si="218"/>
        <v>0</v>
      </c>
      <c r="Z75" s="260">
        <f t="shared" si="212"/>
        <v>0</v>
      </c>
      <c r="AA75" s="257">
        <f t="shared" ref="AA75:AF75" si="219">AA76+AA79</f>
        <v>2.0134621200000002</v>
      </c>
      <c r="AB75" s="256">
        <f t="shared" si="219"/>
        <v>0</v>
      </c>
      <c r="AC75" s="256">
        <f t="shared" si="219"/>
        <v>0</v>
      </c>
      <c r="AD75" s="256">
        <f t="shared" si="219"/>
        <v>1.95</v>
      </c>
      <c r="AE75" s="256">
        <f t="shared" si="219"/>
        <v>0</v>
      </c>
      <c r="AF75" s="256">
        <f t="shared" si="219"/>
        <v>0</v>
      </c>
      <c r="AG75" s="260">
        <f t="shared" si="212"/>
        <v>0</v>
      </c>
      <c r="AH75" s="257">
        <f t="shared" ref="AH75:AM75" si="220">AH76+AH79</f>
        <v>0</v>
      </c>
      <c r="AI75" s="256">
        <f t="shared" si="220"/>
        <v>0</v>
      </c>
      <c r="AJ75" s="256">
        <f t="shared" si="220"/>
        <v>0</v>
      </c>
      <c r="AK75" s="256">
        <f t="shared" si="220"/>
        <v>0</v>
      </c>
      <c r="AL75" s="256">
        <f t="shared" si="220"/>
        <v>0</v>
      </c>
      <c r="AM75" s="256">
        <f t="shared" si="220"/>
        <v>0</v>
      </c>
      <c r="AN75" s="260">
        <f t="shared" si="212"/>
        <v>0</v>
      </c>
      <c r="AO75" s="261">
        <f t="shared" si="118"/>
        <v>4.23945448</v>
      </c>
      <c r="AP75" s="262">
        <f t="shared" si="68"/>
        <v>0</v>
      </c>
      <c r="AQ75" s="262">
        <f t="shared" si="69"/>
        <v>0</v>
      </c>
      <c r="AR75" s="262">
        <f t="shared" si="70"/>
        <v>7.32</v>
      </c>
      <c r="AS75" s="262">
        <f t="shared" si="71"/>
        <v>0</v>
      </c>
      <c r="AT75" s="287">
        <f t="shared" si="147"/>
        <v>0</v>
      </c>
      <c r="AU75" s="260">
        <f t="shared" ref="AU75" si="221">AU76</f>
        <v>0</v>
      </c>
      <c r="AV75" s="255">
        <f t="shared" ref="AV75:BA75" si="222">AV76+AV79</f>
        <v>1.6E-2</v>
      </c>
      <c r="AW75" s="256">
        <f t="shared" si="222"/>
        <v>0</v>
      </c>
      <c r="AX75" s="256">
        <f t="shared" si="222"/>
        <v>0</v>
      </c>
      <c r="AY75" s="256">
        <f t="shared" si="222"/>
        <v>0</v>
      </c>
      <c r="AZ75" s="256">
        <f t="shared" si="222"/>
        <v>0</v>
      </c>
      <c r="BA75" s="256">
        <f t="shared" si="222"/>
        <v>0</v>
      </c>
      <c r="BB75" s="260">
        <f t="shared" si="213"/>
        <v>0</v>
      </c>
      <c r="BC75" s="255">
        <v>0</v>
      </c>
      <c r="BD75" s="256">
        <f t="shared" ref="BD75:BH75" si="223">BD76+BD79</f>
        <v>0</v>
      </c>
      <c r="BE75" s="256">
        <f t="shared" si="223"/>
        <v>0</v>
      </c>
      <c r="BF75" s="256">
        <f t="shared" si="223"/>
        <v>0</v>
      </c>
      <c r="BG75" s="256">
        <f t="shared" si="223"/>
        <v>0</v>
      </c>
      <c r="BH75" s="256">
        <f t="shared" si="223"/>
        <v>0</v>
      </c>
      <c r="BI75" s="260">
        <f t="shared" si="214"/>
        <v>0</v>
      </c>
      <c r="BJ75" s="255">
        <f t="shared" ref="BJ75" si="224">BJ76+BJ79</f>
        <v>3.1443031399999999</v>
      </c>
      <c r="BK75" s="256">
        <f t="shared" ref="BK75:BO75" si="225">BK76+BK79</f>
        <v>0</v>
      </c>
      <c r="BL75" s="256">
        <f t="shared" si="225"/>
        <v>0</v>
      </c>
      <c r="BM75" s="256">
        <f t="shared" si="225"/>
        <v>5.4870000000000001</v>
      </c>
      <c r="BN75" s="256">
        <f t="shared" si="225"/>
        <v>0</v>
      </c>
      <c r="BO75" s="256">
        <f t="shared" si="225"/>
        <v>0</v>
      </c>
      <c r="BP75" s="260">
        <f t="shared" si="215"/>
        <v>0</v>
      </c>
      <c r="BQ75" s="255">
        <f t="shared" ref="BQ75:BV75" si="226">BQ76+BQ79</f>
        <v>1.0791513400000001</v>
      </c>
      <c r="BR75" s="256">
        <f t="shared" si="226"/>
        <v>0</v>
      </c>
      <c r="BS75" s="256">
        <f t="shared" si="226"/>
        <v>0</v>
      </c>
      <c r="BT75" s="256">
        <f t="shared" si="226"/>
        <v>1.8330000000000002</v>
      </c>
      <c r="BU75" s="256">
        <f t="shared" si="226"/>
        <v>0</v>
      </c>
      <c r="BV75" s="256">
        <f t="shared" si="226"/>
        <v>0</v>
      </c>
      <c r="BW75" s="263"/>
      <c r="BX75" s="263"/>
      <c r="BY75" s="263"/>
      <c r="BZ75" s="263"/>
      <c r="CA75" s="263"/>
      <c r="CB75" s="264"/>
    </row>
    <row r="76" spans="1:80" ht="17.25" customHeight="1" x14ac:dyDescent="0.2">
      <c r="A76" s="222" t="s">
        <v>935</v>
      </c>
      <c r="B76" s="223" t="s">
        <v>936</v>
      </c>
      <c r="C76" s="222" t="s">
        <v>906</v>
      </c>
      <c r="D76" s="236">
        <f>D77+D78</f>
        <v>2.8138060000000005</v>
      </c>
      <c r="E76" s="274">
        <v>0</v>
      </c>
      <c r="F76" s="254">
        <f t="shared" si="80"/>
        <v>2.813806</v>
      </c>
      <c r="G76" s="253">
        <f t="shared" si="57"/>
        <v>0</v>
      </c>
      <c r="H76" s="253">
        <f t="shared" si="58"/>
        <v>0</v>
      </c>
      <c r="I76" s="253">
        <f t="shared" si="59"/>
        <v>6.9509999999999996</v>
      </c>
      <c r="J76" s="253">
        <f t="shared" si="60"/>
        <v>0</v>
      </c>
      <c r="K76" s="288">
        <f t="shared" si="61"/>
        <v>0</v>
      </c>
      <c r="L76" s="274">
        <v>0</v>
      </c>
      <c r="M76" s="255">
        <f t="shared" ref="M76:R76" si="227">M78+M77</f>
        <v>0</v>
      </c>
      <c r="N76" s="256">
        <f t="shared" si="227"/>
        <v>0</v>
      </c>
      <c r="O76" s="256">
        <f t="shared" si="227"/>
        <v>0</v>
      </c>
      <c r="P76" s="256">
        <f t="shared" si="227"/>
        <v>0</v>
      </c>
      <c r="Q76" s="256">
        <f t="shared" si="227"/>
        <v>0</v>
      </c>
      <c r="R76" s="256">
        <f t="shared" si="227"/>
        <v>0</v>
      </c>
      <c r="S76" s="274">
        <v>0</v>
      </c>
      <c r="T76" s="257">
        <f t="shared" ref="T76:Y76" si="228">T78+T77</f>
        <v>2.4905059999999999</v>
      </c>
      <c r="U76" s="256">
        <f t="shared" si="228"/>
        <v>0</v>
      </c>
      <c r="V76" s="256">
        <f t="shared" si="228"/>
        <v>0</v>
      </c>
      <c r="W76" s="256">
        <f t="shared" si="228"/>
        <v>6.6109999999999998</v>
      </c>
      <c r="X76" s="256">
        <f t="shared" si="228"/>
        <v>0</v>
      </c>
      <c r="Y76" s="256">
        <f t="shared" si="228"/>
        <v>0</v>
      </c>
      <c r="Z76" s="274">
        <v>0</v>
      </c>
      <c r="AA76" s="257">
        <f t="shared" ref="AA76:AF76" si="229">AA78+AA77</f>
        <v>0.32329999999999998</v>
      </c>
      <c r="AB76" s="256">
        <f t="shared" si="229"/>
        <v>0</v>
      </c>
      <c r="AC76" s="256">
        <f t="shared" si="229"/>
        <v>0</v>
      </c>
      <c r="AD76" s="256">
        <f t="shared" si="229"/>
        <v>0.34</v>
      </c>
      <c r="AE76" s="256">
        <f t="shared" si="229"/>
        <v>0</v>
      </c>
      <c r="AF76" s="256">
        <f t="shared" si="229"/>
        <v>0</v>
      </c>
      <c r="AG76" s="274">
        <v>0</v>
      </c>
      <c r="AH76" s="257">
        <f t="shared" ref="AH76:AM76" si="230">AH78+AH77</f>
        <v>0</v>
      </c>
      <c r="AI76" s="256">
        <f t="shared" si="230"/>
        <v>0</v>
      </c>
      <c r="AJ76" s="256">
        <f t="shared" si="230"/>
        <v>0</v>
      </c>
      <c r="AK76" s="256">
        <f t="shared" si="230"/>
        <v>0</v>
      </c>
      <c r="AL76" s="256">
        <f t="shared" si="230"/>
        <v>0</v>
      </c>
      <c r="AM76" s="256">
        <f t="shared" si="230"/>
        <v>0</v>
      </c>
      <c r="AN76" s="250">
        <v>0</v>
      </c>
      <c r="AO76" s="254">
        <f t="shared" si="118"/>
        <v>2.9760354900000001</v>
      </c>
      <c r="AP76" s="253">
        <f t="shared" si="68"/>
        <v>0</v>
      </c>
      <c r="AQ76" s="253">
        <f t="shared" si="69"/>
        <v>0</v>
      </c>
      <c r="AR76" s="253">
        <f t="shared" si="70"/>
        <v>5.95</v>
      </c>
      <c r="AS76" s="253">
        <f t="shared" si="71"/>
        <v>0</v>
      </c>
      <c r="AT76" s="288">
        <f t="shared" si="147"/>
        <v>0</v>
      </c>
      <c r="AU76" s="250">
        <v>0</v>
      </c>
      <c r="AV76" s="255">
        <f t="shared" ref="AV76:BA76" si="231">AV78+AV77</f>
        <v>0</v>
      </c>
      <c r="AW76" s="256">
        <f t="shared" si="231"/>
        <v>0</v>
      </c>
      <c r="AX76" s="256">
        <f t="shared" si="231"/>
        <v>0</v>
      </c>
      <c r="AY76" s="256">
        <f t="shared" si="231"/>
        <v>0</v>
      </c>
      <c r="AZ76" s="256">
        <f t="shared" si="231"/>
        <v>0</v>
      </c>
      <c r="BA76" s="256">
        <f t="shared" si="231"/>
        <v>0</v>
      </c>
      <c r="BB76" s="250">
        <v>0</v>
      </c>
      <c r="BC76" s="255">
        <v>0</v>
      </c>
      <c r="BD76" s="256">
        <f t="shared" ref="BD76:BH76" si="232">BD78+BD77</f>
        <v>0</v>
      </c>
      <c r="BE76" s="256">
        <f t="shared" si="232"/>
        <v>0</v>
      </c>
      <c r="BF76" s="256">
        <f t="shared" si="232"/>
        <v>0</v>
      </c>
      <c r="BG76" s="256">
        <f t="shared" si="232"/>
        <v>0</v>
      </c>
      <c r="BH76" s="256">
        <f t="shared" si="232"/>
        <v>0</v>
      </c>
      <c r="BI76" s="250">
        <v>0</v>
      </c>
      <c r="BJ76" s="320">
        <f t="shared" ref="BJ76" si="233">BJ78+BJ77</f>
        <v>1.9717840600000001</v>
      </c>
      <c r="BK76" s="256">
        <f t="shared" ref="BK76:BO76" si="234">BK78+BK77</f>
        <v>0</v>
      </c>
      <c r="BL76" s="256">
        <f t="shared" si="234"/>
        <v>0</v>
      </c>
      <c r="BM76" s="256">
        <f t="shared" si="234"/>
        <v>4.367</v>
      </c>
      <c r="BN76" s="256">
        <f t="shared" si="234"/>
        <v>0</v>
      </c>
      <c r="BO76" s="256">
        <f t="shared" si="234"/>
        <v>0</v>
      </c>
      <c r="BP76" s="250"/>
      <c r="BQ76" s="255">
        <f t="shared" ref="BQ76:BV76" si="235">BQ78+BQ77</f>
        <v>1.0042514300000001</v>
      </c>
      <c r="BR76" s="256">
        <f t="shared" si="235"/>
        <v>0</v>
      </c>
      <c r="BS76" s="256">
        <f t="shared" si="235"/>
        <v>0</v>
      </c>
      <c r="BT76" s="256">
        <f t="shared" si="235"/>
        <v>1.5830000000000002</v>
      </c>
      <c r="BU76" s="256">
        <f t="shared" si="235"/>
        <v>0</v>
      </c>
      <c r="BV76" s="256">
        <f t="shared" si="235"/>
        <v>0</v>
      </c>
      <c r="BW76" s="250"/>
      <c r="BX76" s="250"/>
      <c r="BY76" s="258"/>
      <c r="BZ76" s="259"/>
      <c r="CA76" s="250"/>
      <c r="CB76" s="241"/>
    </row>
    <row r="77" spans="1:80" s="265" customFormat="1" ht="24" customHeight="1" x14ac:dyDescent="0.2">
      <c r="A77" s="300" t="s">
        <v>937</v>
      </c>
      <c r="B77" s="301" t="s">
        <v>1053</v>
      </c>
      <c r="C77" s="300" t="s">
        <v>1054</v>
      </c>
      <c r="D77" s="305">
        <f>2.9886072/1.2</f>
        <v>2.4905060000000003</v>
      </c>
      <c r="E77" s="289">
        <f t="shared" ref="E77" si="236">E76+E33</f>
        <v>0</v>
      </c>
      <c r="F77" s="261">
        <f>M77+T77+AA77+AH77</f>
        <v>2.4905059999999999</v>
      </c>
      <c r="G77" s="262">
        <f t="shared" si="57"/>
        <v>0</v>
      </c>
      <c r="H77" s="262">
        <f t="shared" si="58"/>
        <v>0</v>
      </c>
      <c r="I77" s="262">
        <f t="shared" si="59"/>
        <v>6.6109999999999998</v>
      </c>
      <c r="J77" s="262">
        <f t="shared" si="60"/>
        <v>0</v>
      </c>
      <c r="K77" s="287">
        <f t="shared" si="61"/>
        <v>0</v>
      </c>
      <c r="L77" s="260">
        <f t="shared" ref="L77:L78" si="237">L78</f>
        <v>0</v>
      </c>
      <c r="M77" s="255">
        <v>0</v>
      </c>
      <c r="N77" s="256">
        <v>0</v>
      </c>
      <c r="O77" s="256">
        <v>0</v>
      </c>
      <c r="P77" s="256">
        <v>0</v>
      </c>
      <c r="Q77" s="256">
        <v>0</v>
      </c>
      <c r="R77" s="256">
        <v>0</v>
      </c>
      <c r="S77" s="260">
        <f t="shared" ref="S77:AN78" si="238">S78</f>
        <v>0</v>
      </c>
      <c r="T77" s="257">
        <v>2.4905059999999999</v>
      </c>
      <c r="U77" s="256">
        <v>0</v>
      </c>
      <c r="V77" s="256">
        <v>0</v>
      </c>
      <c r="W77" s="256">
        <v>6.6109999999999998</v>
      </c>
      <c r="X77" s="256">
        <v>0</v>
      </c>
      <c r="Y77" s="256">
        <v>0</v>
      </c>
      <c r="Z77" s="260">
        <f t="shared" si="238"/>
        <v>0</v>
      </c>
      <c r="AA77" s="257">
        <v>0</v>
      </c>
      <c r="AB77" s="256">
        <v>0</v>
      </c>
      <c r="AC77" s="256">
        <v>0</v>
      </c>
      <c r="AD77" s="256">
        <v>0</v>
      </c>
      <c r="AE77" s="256">
        <v>0</v>
      </c>
      <c r="AF77" s="256">
        <v>0</v>
      </c>
      <c r="AG77" s="260">
        <f t="shared" si="238"/>
        <v>0</v>
      </c>
      <c r="AH77" s="257">
        <v>0</v>
      </c>
      <c r="AI77" s="256">
        <v>0</v>
      </c>
      <c r="AJ77" s="256">
        <v>0</v>
      </c>
      <c r="AK77" s="256">
        <v>0</v>
      </c>
      <c r="AL77" s="256">
        <v>0</v>
      </c>
      <c r="AM77" s="256">
        <v>0</v>
      </c>
      <c r="AN77" s="260">
        <f t="shared" si="238"/>
        <v>0</v>
      </c>
      <c r="AO77" s="261">
        <f>AV77+BC77+BJ77+BQ77</f>
        <v>2.6641367800000002</v>
      </c>
      <c r="AP77" s="262">
        <f t="shared" si="68"/>
        <v>0</v>
      </c>
      <c r="AQ77" s="262">
        <f t="shared" si="69"/>
        <v>0</v>
      </c>
      <c r="AR77" s="262">
        <f t="shared" si="70"/>
        <v>5.6840000000000002</v>
      </c>
      <c r="AS77" s="262">
        <f t="shared" si="71"/>
        <v>0</v>
      </c>
      <c r="AT77" s="287">
        <f t="shared" si="147"/>
        <v>0</v>
      </c>
      <c r="AU77" s="289">
        <f t="shared" ref="AU77" si="239">AU76+AU33</f>
        <v>0</v>
      </c>
      <c r="AV77" s="255">
        <v>0</v>
      </c>
      <c r="AW77" s="256">
        <v>0</v>
      </c>
      <c r="AX77" s="256">
        <v>0</v>
      </c>
      <c r="AY77" s="256">
        <v>0</v>
      </c>
      <c r="AZ77" s="256">
        <v>0</v>
      </c>
      <c r="BA77" s="256">
        <v>0</v>
      </c>
      <c r="BB77" s="260">
        <f t="shared" ref="BB77:BB78" si="240">BB78</f>
        <v>0</v>
      </c>
      <c r="BC77" s="255">
        <v>0</v>
      </c>
      <c r="BD77" s="256">
        <v>0</v>
      </c>
      <c r="BE77" s="256">
        <v>0</v>
      </c>
      <c r="BF77" s="256">
        <v>0</v>
      </c>
      <c r="BG77" s="256">
        <v>0</v>
      </c>
      <c r="BH77" s="256">
        <v>0</v>
      </c>
      <c r="BI77" s="260">
        <f t="shared" ref="BI77:BI78" si="241">BI78</f>
        <v>0</v>
      </c>
      <c r="BJ77" s="285">
        <v>1.9717840600000001</v>
      </c>
      <c r="BK77" s="256">
        <v>0</v>
      </c>
      <c r="BL77" s="256">
        <v>0</v>
      </c>
      <c r="BM77" s="256">
        <v>4.367</v>
      </c>
      <c r="BN77" s="256">
        <v>0</v>
      </c>
      <c r="BO77" s="256">
        <v>0</v>
      </c>
      <c r="BP77" s="260">
        <f t="shared" ref="BP77:BP78" si="242">BP78</f>
        <v>0</v>
      </c>
      <c r="BQ77" s="255">
        <v>0.69235272000000003</v>
      </c>
      <c r="BR77" s="256">
        <v>0</v>
      </c>
      <c r="BS77" s="256">
        <v>0</v>
      </c>
      <c r="BT77" s="256">
        <f>0.12+1.197</f>
        <v>1.3170000000000002</v>
      </c>
      <c r="BU77" s="256">
        <v>0</v>
      </c>
      <c r="BV77" s="256">
        <v>0</v>
      </c>
      <c r="BW77" s="266"/>
      <c r="BX77" s="266"/>
      <c r="BY77" s="266"/>
      <c r="BZ77" s="267"/>
      <c r="CA77" s="290"/>
      <c r="CB77" s="264"/>
    </row>
    <row r="78" spans="1:80" s="293" customFormat="1" ht="21" customHeight="1" x14ac:dyDescent="0.2">
      <c r="A78" s="300" t="s">
        <v>938</v>
      </c>
      <c r="B78" s="301" t="s">
        <v>1055</v>
      </c>
      <c r="C78" s="300" t="s">
        <v>1056</v>
      </c>
      <c r="D78" s="306">
        <f>0.38796/1.2</f>
        <v>0.32330000000000003</v>
      </c>
      <c r="E78" s="292"/>
      <c r="F78" s="261">
        <f t="shared" si="80"/>
        <v>0.32329999999999998</v>
      </c>
      <c r="G78" s="262">
        <f t="shared" si="57"/>
        <v>0</v>
      </c>
      <c r="H78" s="262">
        <f t="shared" si="58"/>
        <v>0</v>
      </c>
      <c r="I78" s="262">
        <f t="shared" si="59"/>
        <v>0.34</v>
      </c>
      <c r="J78" s="262">
        <f t="shared" si="60"/>
        <v>0</v>
      </c>
      <c r="K78" s="287">
        <f t="shared" si="61"/>
        <v>0</v>
      </c>
      <c r="L78" s="260">
        <f t="shared" si="237"/>
        <v>0</v>
      </c>
      <c r="M78" s="285">
        <v>0</v>
      </c>
      <c r="N78" s="270">
        <v>0</v>
      </c>
      <c r="O78" s="270">
        <v>0</v>
      </c>
      <c r="P78" s="270">
        <v>0</v>
      </c>
      <c r="Q78" s="270">
        <v>0</v>
      </c>
      <c r="R78" s="270">
        <v>0</v>
      </c>
      <c r="S78" s="260">
        <f t="shared" si="238"/>
        <v>0</v>
      </c>
      <c r="T78" s="271">
        <v>0</v>
      </c>
      <c r="U78" s="270">
        <v>0</v>
      </c>
      <c r="V78" s="270">
        <v>0</v>
      </c>
      <c r="W78" s="270">
        <v>0</v>
      </c>
      <c r="X78" s="270">
        <v>0</v>
      </c>
      <c r="Y78" s="270">
        <v>0</v>
      </c>
      <c r="Z78" s="260">
        <f t="shared" si="238"/>
        <v>0</v>
      </c>
      <c r="AA78" s="291">
        <v>0.32329999999999998</v>
      </c>
      <c r="AB78" s="270">
        <v>0</v>
      </c>
      <c r="AC78" s="270">
        <v>0</v>
      </c>
      <c r="AD78" s="270">
        <v>0.34</v>
      </c>
      <c r="AE78" s="270">
        <v>0</v>
      </c>
      <c r="AF78" s="270">
        <v>0</v>
      </c>
      <c r="AG78" s="260">
        <f t="shared" si="238"/>
        <v>0</v>
      </c>
      <c r="AH78" s="271">
        <v>0</v>
      </c>
      <c r="AI78" s="270">
        <v>0</v>
      </c>
      <c r="AJ78" s="270">
        <v>0</v>
      </c>
      <c r="AK78" s="270">
        <v>0</v>
      </c>
      <c r="AL78" s="270">
        <v>0</v>
      </c>
      <c r="AM78" s="270">
        <v>0</v>
      </c>
      <c r="AN78" s="260">
        <f t="shared" si="238"/>
        <v>0</v>
      </c>
      <c r="AO78" s="261">
        <f t="shared" ref="AO78" si="243">AV78+BC78+BJ78+BQ78</f>
        <v>0.31189871000000002</v>
      </c>
      <c r="AP78" s="262">
        <f t="shared" si="68"/>
        <v>0</v>
      </c>
      <c r="AQ78" s="262">
        <f t="shared" si="69"/>
        <v>0</v>
      </c>
      <c r="AR78" s="262">
        <f t="shared" si="70"/>
        <v>0.26600000000000001</v>
      </c>
      <c r="AS78" s="262">
        <f t="shared" si="71"/>
        <v>0</v>
      </c>
      <c r="AT78" s="287">
        <f t="shared" si="147"/>
        <v>0</v>
      </c>
      <c r="AU78" s="265"/>
      <c r="AV78" s="285">
        <v>0</v>
      </c>
      <c r="AW78" s="270">
        <v>0</v>
      </c>
      <c r="AX78" s="270">
        <v>0</v>
      </c>
      <c r="AY78" s="270">
        <v>0</v>
      </c>
      <c r="AZ78" s="270">
        <v>0</v>
      </c>
      <c r="BA78" s="270">
        <v>0</v>
      </c>
      <c r="BB78" s="260">
        <f t="shared" si="240"/>
        <v>0</v>
      </c>
      <c r="BC78" s="285">
        <v>0</v>
      </c>
      <c r="BD78" s="270">
        <v>0</v>
      </c>
      <c r="BE78" s="270">
        <v>0</v>
      </c>
      <c r="BF78" s="270">
        <v>0</v>
      </c>
      <c r="BG78" s="270">
        <v>0</v>
      </c>
      <c r="BH78" s="270">
        <v>0</v>
      </c>
      <c r="BI78" s="260">
        <f t="shared" si="241"/>
        <v>0</v>
      </c>
      <c r="BJ78" s="285">
        <v>0</v>
      </c>
      <c r="BK78" s="270">
        <v>0</v>
      </c>
      <c r="BL78" s="270">
        <v>0</v>
      </c>
      <c r="BM78" s="270">
        <v>0</v>
      </c>
      <c r="BN78" s="270">
        <v>0</v>
      </c>
      <c r="BO78" s="270">
        <v>0</v>
      </c>
      <c r="BP78" s="260">
        <f t="shared" si="242"/>
        <v>0</v>
      </c>
      <c r="BQ78" s="285">
        <v>0.31189871000000002</v>
      </c>
      <c r="BR78" s="270">
        <v>0</v>
      </c>
      <c r="BS78" s="270">
        <v>0</v>
      </c>
      <c r="BT78" s="270">
        <v>0.26600000000000001</v>
      </c>
      <c r="BU78" s="270">
        <v>0</v>
      </c>
      <c r="BV78" s="270">
        <v>0</v>
      </c>
      <c r="BW78" s="292"/>
      <c r="BX78" s="292"/>
      <c r="BY78" s="292"/>
      <c r="BZ78" s="292"/>
      <c r="CA78" s="292"/>
    </row>
    <row r="79" spans="1:80" x14ac:dyDescent="0.2">
      <c r="A79" s="222" t="s">
        <v>952</v>
      </c>
      <c r="B79" s="223" t="s">
        <v>953</v>
      </c>
      <c r="C79" s="222" t="s">
        <v>906</v>
      </c>
      <c r="D79" s="236">
        <f>D80+D81</f>
        <v>1.6901621199999999</v>
      </c>
      <c r="E79" s="294"/>
      <c r="F79" s="254">
        <f>M79+T79+AA79+AH79</f>
        <v>1.6901621200000001</v>
      </c>
      <c r="G79" s="253">
        <f t="shared" si="57"/>
        <v>0</v>
      </c>
      <c r="H79" s="253">
        <f t="shared" si="58"/>
        <v>0</v>
      </c>
      <c r="I79" s="253">
        <f t="shared" si="59"/>
        <v>1.6099999999999999</v>
      </c>
      <c r="J79" s="253">
        <f t="shared" si="60"/>
        <v>0</v>
      </c>
      <c r="K79" s="288">
        <f t="shared" si="61"/>
        <v>0</v>
      </c>
      <c r="L79" s="294"/>
      <c r="M79" s="255">
        <f>M81+M80</f>
        <v>0</v>
      </c>
      <c r="N79" s="256">
        <f t="shared" ref="N79:R79" si="244">N81+N80</f>
        <v>0</v>
      </c>
      <c r="O79" s="256">
        <f t="shared" si="244"/>
        <v>0</v>
      </c>
      <c r="P79" s="256">
        <f t="shared" si="244"/>
        <v>0</v>
      </c>
      <c r="Q79" s="256">
        <f t="shared" si="244"/>
        <v>0</v>
      </c>
      <c r="R79" s="256">
        <f t="shared" si="244"/>
        <v>0</v>
      </c>
      <c r="S79" s="294"/>
      <c r="T79" s="257">
        <f t="shared" ref="T79:Y79" si="245">T81+T80</f>
        <v>0</v>
      </c>
      <c r="U79" s="256">
        <f t="shared" si="245"/>
        <v>0</v>
      </c>
      <c r="V79" s="256">
        <f t="shared" si="245"/>
        <v>0</v>
      </c>
      <c r="W79" s="256">
        <f t="shared" si="245"/>
        <v>0</v>
      </c>
      <c r="X79" s="256">
        <f t="shared" si="245"/>
        <v>0</v>
      </c>
      <c r="Y79" s="256">
        <f t="shared" si="245"/>
        <v>0</v>
      </c>
      <c r="Z79" s="294"/>
      <c r="AA79" s="257">
        <f t="shared" ref="AA79:AF79" si="246">AA81+AA80</f>
        <v>1.6901621200000001</v>
      </c>
      <c r="AB79" s="256">
        <f t="shared" si="246"/>
        <v>0</v>
      </c>
      <c r="AC79" s="256">
        <f t="shared" si="246"/>
        <v>0</v>
      </c>
      <c r="AD79" s="256">
        <f t="shared" si="246"/>
        <v>1.6099999999999999</v>
      </c>
      <c r="AE79" s="256">
        <f t="shared" si="246"/>
        <v>0</v>
      </c>
      <c r="AF79" s="256">
        <f t="shared" si="246"/>
        <v>0</v>
      </c>
      <c r="AG79" s="294"/>
      <c r="AH79" s="257">
        <f t="shared" ref="AH79:AM79" si="247">AH81+AH80</f>
        <v>0</v>
      </c>
      <c r="AI79" s="256">
        <f t="shared" si="247"/>
        <v>0</v>
      </c>
      <c r="AJ79" s="256">
        <f t="shared" si="247"/>
        <v>0</v>
      </c>
      <c r="AK79" s="256">
        <f t="shared" si="247"/>
        <v>0</v>
      </c>
      <c r="AL79" s="256">
        <f t="shared" si="247"/>
        <v>0</v>
      </c>
      <c r="AM79" s="256">
        <f t="shared" si="247"/>
        <v>0</v>
      </c>
      <c r="AN79" s="294"/>
      <c r="AO79" s="254">
        <f>AV79+BC79+BJ79+BQ79</f>
        <v>1.2634189899999999</v>
      </c>
      <c r="AP79" s="253">
        <f t="shared" si="68"/>
        <v>0</v>
      </c>
      <c r="AQ79" s="253">
        <f t="shared" si="69"/>
        <v>0</v>
      </c>
      <c r="AR79" s="253">
        <f t="shared" si="70"/>
        <v>1.37</v>
      </c>
      <c r="AS79" s="253">
        <f t="shared" si="71"/>
        <v>0</v>
      </c>
      <c r="AT79" s="288">
        <f t="shared" si="147"/>
        <v>0</v>
      </c>
      <c r="AV79" s="255">
        <f>AV81+AV80</f>
        <v>1.6E-2</v>
      </c>
      <c r="AW79" s="256">
        <f t="shared" ref="AW79:BA79" si="248">AW81+AW80</f>
        <v>0</v>
      </c>
      <c r="AX79" s="256">
        <f t="shared" si="248"/>
        <v>0</v>
      </c>
      <c r="AY79" s="256">
        <f t="shared" si="248"/>
        <v>0</v>
      </c>
      <c r="AZ79" s="256">
        <f t="shared" si="248"/>
        <v>0</v>
      </c>
      <c r="BA79" s="256">
        <f t="shared" si="248"/>
        <v>0</v>
      </c>
      <c r="BC79" s="255">
        <v>0</v>
      </c>
      <c r="BD79" s="256">
        <f t="shared" ref="BD79:BH79" si="249">BD81+BD80</f>
        <v>0</v>
      </c>
      <c r="BE79" s="256">
        <f t="shared" si="249"/>
        <v>0</v>
      </c>
      <c r="BF79" s="256">
        <f t="shared" si="249"/>
        <v>0</v>
      </c>
      <c r="BG79" s="256">
        <f t="shared" si="249"/>
        <v>0</v>
      </c>
      <c r="BH79" s="256">
        <f t="shared" si="249"/>
        <v>0</v>
      </c>
      <c r="BJ79" s="255">
        <f t="shared" ref="BJ79" si="250">BJ81+BJ80</f>
        <v>1.1725190799999998</v>
      </c>
      <c r="BK79" s="256">
        <f t="shared" ref="BK79:BO79" si="251">BK81+BK80</f>
        <v>0</v>
      </c>
      <c r="BL79" s="256">
        <f t="shared" si="251"/>
        <v>0</v>
      </c>
      <c r="BM79" s="256">
        <f t="shared" si="251"/>
        <v>1.1200000000000001</v>
      </c>
      <c r="BN79" s="256">
        <f t="shared" si="251"/>
        <v>0</v>
      </c>
      <c r="BO79" s="256">
        <f t="shared" si="251"/>
        <v>0</v>
      </c>
      <c r="BQ79" s="255">
        <f>BQ81+BQ80</f>
        <v>7.489991E-2</v>
      </c>
      <c r="BR79" s="256">
        <f t="shared" ref="BR79:BV79" si="252">BR81+BR80</f>
        <v>0</v>
      </c>
      <c r="BS79" s="256">
        <f t="shared" si="252"/>
        <v>0</v>
      </c>
      <c r="BT79" s="256">
        <f t="shared" si="252"/>
        <v>0.25</v>
      </c>
      <c r="BU79" s="256">
        <f t="shared" si="252"/>
        <v>0</v>
      </c>
      <c r="BV79" s="256">
        <f t="shared" si="252"/>
        <v>0</v>
      </c>
      <c r="BW79" s="294"/>
      <c r="BX79" s="294"/>
      <c r="BY79" s="294"/>
      <c r="BZ79" s="294"/>
      <c r="CA79" s="294"/>
    </row>
    <row r="80" spans="1:80" s="265" customFormat="1" x14ac:dyDescent="0.2">
      <c r="A80" s="300" t="s">
        <v>1057</v>
      </c>
      <c r="B80" s="301" t="s">
        <v>1058</v>
      </c>
      <c r="C80" s="300" t="s">
        <v>1059</v>
      </c>
      <c r="D80" s="306">
        <f>0.39501/1.2</f>
        <v>0.329175</v>
      </c>
      <c r="E80" s="292"/>
      <c r="F80" s="261">
        <f t="shared" si="80"/>
        <v>0.329175</v>
      </c>
      <c r="G80" s="262">
        <f t="shared" si="57"/>
        <v>0</v>
      </c>
      <c r="H80" s="262">
        <f t="shared" si="58"/>
        <v>0</v>
      </c>
      <c r="I80" s="262">
        <f t="shared" si="59"/>
        <v>0.14000000000000001</v>
      </c>
      <c r="J80" s="262">
        <f t="shared" si="60"/>
        <v>0</v>
      </c>
      <c r="K80" s="287">
        <f t="shared" si="61"/>
        <v>0</v>
      </c>
      <c r="L80" s="270">
        <f t="shared" ref="L80" si="253">L81</f>
        <v>0</v>
      </c>
      <c r="M80" s="272">
        <v>0</v>
      </c>
      <c r="N80" s="273">
        <v>0</v>
      </c>
      <c r="O80" s="273">
        <v>0</v>
      </c>
      <c r="P80" s="273">
        <v>0</v>
      </c>
      <c r="Q80" s="273">
        <v>0</v>
      </c>
      <c r="R80" s="273">
        <v>0</v>
      </c>
      <c r="S80" s="270">
        <f t="shared" ref="S80:AN80" si="254">S81</f>
        <v>0</v>
      </c>
      <c r="T80" s="276">
        <v>0</v>
      </c>
      <c r="U80" s="273">
        <v>0</v>
      </c>
      <c r="V80" s="273">
        <v>0</v>
      </c>
      <c r="W80" s="273">
        <v>0</v>
      </c>
      <c r="X80" s="273">
        <v>0</v>
      </c>
      <c r="Y80" s="273">
        <v>0</v>
      </c>
      <c r="Z80" s="270">
        <f t="shared" si="254"/>
        <v>0</v>
      </c>
      <c r="AA80" s="257">
        <v>0.329175</v>
      </c>
      <c r="AB80" s="273">
        <v>0</v>
      </c>
      <c r="AC80" s="273">
        <v>0</v>
      </c>
      <c r="AD80" s="273">
        <v>0.14000000000000001</v>
      </c>
      <c r="AE80" s="273">
        <v>0</v>
      </c>
      <c r="AF80" s="273">
        <v>0</v>
      </c>
      <c r="AG80" s="270">
        <f t="shared" si="254"/>
        <v>0</v>
      </c>
      <c r="AH80" s="276">
        <v>0</v>
      </c>
      <c r="AI80" s="273">
        <v>0</v>
      </c>
      <c r="AJ80" s="273">
        <v>0</v>
      </c>
      <c r="AK80" s="273">
        <v>0</v>
      </c>
      <c r="AL80" s="273">
        <v>0</v>
      </c>
      <c r="AM80" s="273">
        <v>0</v>
      </c>
      <c r="AN80" s="270">
        <f t="shared" si="254"/>
        <v>0</v>
      </c>
      <c r="AO80" s="261">
        <f t="shared" ref="AO80:AO91" si="255">AV80+BC80+BJ80+BQ80</f>
        <v>0.45758681999999995</v>
      </c>
      <c r="AP80" s="262">
        <f t="shared" si="68"/>
        <v>0</v>
      </c>
      <c r="AQ80" s="262">
        <f t="shared" si="69"/>
        <v>0</v>
      </c>
      <c r="AR80" s="262">
        <f t="shared" si="70"/>
        <v>0.22</v>
      </c>
      <c r="AS80" s="262">
        <f t="shared" si="71"/>
        <v>0</v>
      </c>
      <c r="AT80" s="287">
        <f t="shared" si="147"/>
        <v>0</v>
      </c>
      <c r="AV80" s="272">
        <v>0</v>
      </c>
      <c r="AW80" s="273">
        <v>0</v>
      </c>
      <c r="AX80" s="273">
        <v>0</v>
      </c>
      <c r="AY80" s="273">
        <v>0</v>
      </c>
      <c r="AZ80" s="273">
        <v>0</v>
      </c>
      <c r="BA80" s="273">
        <v>0</v>
      </c>
      <c r="BB80" s="270">
        <f t="shared" ref="BB80" si="256">BB81</f>
        <v>0</v>
      </c>
      <c r="BC80" s="272">
        <v>0</v>
      </c>
      <c r="BD80" s="273">
        <v>0</v>
      </c>
      <c r="BE80" s="273">
        <v>0</v>
      </c>
      <c r="BF80" s="273">
        <v>0</v>
      </c>
      <c r="BG80" s="273">
        <v>0</v>
      </c>
      <c r="BH80" s="273">
        <v>0</v>
      </c>
      <c r="BI80" s="270">
        <f t="shared" ref="BI80" si="257">BI81</f>
        <v>0</v>
      </c>
      <c r="BJ80" s="271">
        <v>0.45758681999999995</v>
      </c>
      <c r="BK80" s="273">
        <v>0</v>
      </c>
      <c r="BL80" s="273">
        <v>0</v>
      </c>
      <c r="BM80" s="273">
        <v>0.22</v>
      </c>
      <c r="BN80" s="273">
        <v>0</v>
      </c>
      <c r="BO80" s="273">
        <v>0</v>
      </c>
      <c r="BP80" s="270">
        <f t="shared" ref="BP80" si="258">BP81</f>
        <v>0</v>
      </c>
      <c r="BQ80" s="272">
        <v>0</v>
      </c>
      <c r="BR80" s="273">
        <v>0</v>
      </c>
      <c r="BS80" s="273">
        <v>0</v>
      </c>
      <c r="BT80" s="273">
        <v>0</v>
      </c>
      <c r="BU80" s="273">
        <v>0</v>
      </c>
      <c r="BV80" s="273">
        <v>0</v>
      </c>
      <c r="BW80" s="292"/>
      <c r="BX80" s="292"/>
      <c r="BY80" s="292"/>
      <c r="BZ80" s="292"/>
      <c r="CA80" s="292"/>
    </row>
    <row r="81" spans="1:79" x14ac:dyDescent="0.2">
      <c r="A81" s="300" t="s">
        <v>1060</v>
      </c>
      <c r="B81" s="301" t="s">
        <v>1061</v>
      </c>
      <c r="C81" s="300" t="s">
        <v>1062</v>
      </c>
      <c r="D81" s="302">
        <f>1.633184544/1.2</f>
        <v>1.3609871199999999</v>
      </c>
      <c r="E81" s="294"/>
      <c r="F81" s="295">
        <f t="shared" si="80"/>
        <v>1.3609871200000001</v>
      </c>
      <c r="G81" s="296">
        <f t="shared" si="57"/>
        <v>0</v>
      </c>
      <c r="H81" s="296">
        <f t="shared" si="58"/>
        <v>0</v>
      </c>
      <c r="I81" s="296">
        <f t="shared" si="59"/>
        <v>1.47</v>
      </c>
      <c r="J81" s="296">
        <f t="shared" si="60"/>
        <v>0</v>
      </c>
      <c r="K81" s="296">
        <f t="shared" si="61"/>
        <v>0</v>
      </c>
      <c r="L81" s="297">
        <v>0</v>
      </c>
      <c r="M81" s="285">
        <v>0</v>
      </c>
      <c r="N81" s="270">
        <v>0</v>
      </c>
      <c r="O81" s="270">
        <v>0</v>
      </c>
      <c r="P81" s="270">
        <v>0</v>
      </c>
      <c r="Q81" s="270">
        <v>0</v>
      </c>
      <c r="R81" s="270">
        <v>0</v>
      </c>
      <c r="S81" s="297">
        <v>0</v>
      </c>
      <c r="T81" s="271">
        <v>0</v>
      </c>
      <c r="U81" s="270">
        <v>0</v>
      </c>
      <c r="V81" s="270">
        <v>0</v>
      </c>
      <c r="W81" s="270">
        <v>0</v>
      </c>
      <c r="X81" s="270">
        <v>0</v>
      </c>
      <c r="Y81" s="270">
        <v>0</v>
      </c>
      <c r="Z81" s="297">
        <v>0</v>
      </c>
      <c r="AA81" s="298">
        <v>1.3609871200000001</v>
      </c>
      <c r="AB81" s="270">
        <v>0</v>
      </c>
      <c r="AC81" s="270">
        <v>0</v>
      </c>
      <c r="AD81" s="270">
        <v>1.47</v>
      </c>
      <c r="AE81" s="270">
        <v>0</v>
      </c>
      <c r="AF81" s="270">
        <v>0</v>
      </c>
      <c r="AG81" s="297">
        <v>0</v>
      </c>
      <c r="AH81" s="271">
        <v>0</v>
      </c>
      <c r="AI81" s="270">
        <v>0</v>
      </c>
      <c r="AJ81" s="270">
        <v>0</v>
      </c>
      <c r="AK81" s="270">
        <v>0</v>
      </c>
      <c r="AL81" s="270">
        <v>0</v>
      </c>
      <c r="AM81" s="270">
        <v>0</v>
      </c>
      <c r="AN81" s="299"/>
      <c r="AO81" s="295">
        <f t="shared" si="255"/>
        <v>0.80583216999999996</v>
      </c>
      <c r="AP81" s="296">
        <f t="shared" si="68"/>
        <v>0</v>
      </c>
      <c r="AQ81" s="296">
        <f t="shared" si="69"/>
        <v>0</v>
      </c>
      <c r="AR81" s="296">
        <f t="shared" si="70"/>
        <v>1.1499999999999999</v>
      </c>
      <c r="AS81" s="296">
        <f t="shared" si="71"/>
        <v>0</v>
      </c>
      <c r="AT81" s="296">
        <f t="shared" si="147"/>
        <v>0</v>
      </c>
      <c r="AV81" s="285">
        <v>1.6E-2</v>
      </c>
      <c r="AW81" s="270">
        <v>0</v>
      </c>
      <c r="AX81" s="270">
        <v>0</v>
      </c>
      <c r="AY81" s="270">
        <v>0</v>
      </c>
      <c r="AZ81" s="270">
        <v>0</v>
      </c>
      <c r="BA81" s="270">
        <v>0</v>
      </c>
      <c r="BC81" s="285">
        <v>0</v>
      </c>
      <c r="BD81" s="270">
        <v>0</v>
      </c>
      <c r="BE81" s="270">
        <v>0</v>
      </c>
      <c r="BF81" s="270">
        <v>0</v>
      </c>
      <c r="BG81" s="270">
        <v>0</v>
      </c>
      <c r="BH81" s="270">
        <v>0</v>
      </c>
      <c r="BJ81" s="285">
        <v>0.71493225999999999</v>
      </c>
      <c r="BK81" s="270">
        <v>0</v>
      </c>
      <c r="BL81" s="270">
        <v>0</v>
      </c>
      <c r="BM81" s="270">
        <v>0.9</v>
      </c>
      <c r="BN81" s="270">
        <v>0</v>
      </c>
      <c r="BO81" s="270">
        <v>0</v>
      </c>
      <c r="BQ81" s="285">
        <v>7.489991E-2</v>
      </c>
      <c r="BR81" s="270">
        <v>0</v>
      </c>
      <c r="BS81" s="270">
        <v>0</v>
      </c>
      <c r="BT81" s="270">
        <v>0.25</v>
      </c>
      <c r="BU81" s="270">
        <v>0</v>
      </c>
      <c r="BV81" s="270">
        <v>0</v>
      </c>
      <c r="BW81" s="299"/>
      <c r="BX81" s="299"/>
      <c r="BY81" s="299"/>
      <c r="BZ81" s="299"/>
      <c r="CA81" s="299"/>
    </row>
    <row r="82" spans="1:79" x14ac:dyDescent="0.2">
      <c r="A82" s="227" t="s">
        <v>190</v>
      </c>
      <c r="B82" s="228" t="s">
        <v>939</v>
      </c>
      <c r="C82" s="229" t="s">
        <v>906</v>
      </c>
      <c r="D82" s="232">
        <f>D83</f>
        <v>4.8126333433333421</v>
      </c>
      <c r="E82" s="294"/>
      <c r="F82" s="295">
        <f t="shared" si="80"/>
        <v>4.8126333433333404</v>
      </c>
      <c r="G82" s="296">
        <f t="shared" ref="G82:G91" si="259">N82+U82+AB82+AI82</f>
        <v>0</v>
      </c>
      <c r="H82" s="296">
        <f t="shared" ref="H82:H91" si="260">O82+V82+AC82+AJ82</f>
        <v>0</v>
      </c>
      <c r="I82" s="296">
        <f t="shared" ref="I82:I91" si="261">P82+W82+AD82+AK82</f>
        <v>0</v>
      </c>
      <c r="J82" s="296">
        <f t="shared" ref="J82:J91" si="262">Q82+X82+AE82+AL82</f>
        <v>0</v>
      </c>
      <c r="K82" s="296">
        <f t="shared" ref="K82:K91" si="263">R82+Y82+AF82+AM82</f>
        <v>403</v>
      </c>
      <c r="L82" s="297">
        <v>0</v>
      </c>
      <c r="M82" s="255">
        <f t="shared" ref="M82:R83" si="264">M83</f>
        <v>0.90774999666666933</v>
      </c>
      <c r="N82" s="256">
        <f t="shared" si="264"/>
        <v>0</v>
      </c>
      <c r="O82" s="256">
        <f t="shared" si="264"/>
        <v>0</v>
      </c>
      <c r="P82" s="256">
        <f t="shared" si="264"/>
        <v>0</v>
      </c>
      <c r="Q82" s="256">
        <f t="shared" si="264"/>
        <v>0</v>
      </c>
      <c r="R82" s="256">
        <f t="shared" si="264"/>
        <v>83</v>
      </c>
      <c r="S82" s="307">
        <f t="shared" ref="S82:AB83" si="265">S83</f>
        <v>0</v>
      </c>
      <c r="T82" s="257">
        <f t="shared" si="265"/>
        <v>1.5</v>
      </c>
      <c r="U82" s="256">
        <f t="shared" si="265"/>
        <v>0</v>
      </c>
      <c r="V82" s="256">
        <f t="shared" si="265"/>
        <v>0</v>
      </c>
      <c r="W82" s="256">
        <f t="shared" si="265"/>
        <v>0</v>
      </c>
      <c r="X82" s="256">
        <f t="shared" si="265"/>
        <v>0</v>
      </c>
      <c r="Y82" s="256">
        <f t="shared" si="265"/>
        <v>130</v>
      </c>
      <c r="Z82" s="307">
        <f t="shared" si="265"/>
        <v>0</v>
      </c>
      <c r="AA82" s="257">
        <f t="shared" si="265"/>
        <v>1.5</v>
      </c>
      <c r="AB82" s="256">
        <f t="shared" si="265"/>
        <v>0</v>
      </c>
      <c r="AC82" s="256">
        <f t="shared" ref="AA82:AF83" si="266">AC83</f>
        <v>0</v>
      </c>
      <c r="AD82" s="256">
        <f t="shared" si="266"/>
        <v>0</v>
      </c>
      <c r="AE82" s="256">
        <f t="shared" si="266"/>
        <v>0</v>
      </c>
      <c r="AF82" s="256">
        <f t="shared" si="266"/>
        <v>130</v>
      </c>
      <c r="AG82" s="307">
        <f t="shared" ref="S82:AN83" si="267">AG83</f>
        <v>0</v>
      </c>
      <c r="AH82" s="257">
        <f t="shared" si="267"/>
        <v>0.90488334666667103</v>
      </c>
      <c r="AI82" s="256">
        <f t="shared" si="267"/>
        <v>0</v>
      </c>
      <c r="AJ82" s="256">
        <f t="shared" si="267"/>
        <v>0</v>
      </c>
      <c r="AK82" s="256">
        <f t="shared" si="267"/>
        <v>0</v>
      </c>
      <c r="AL82" s="256">
        <f t="shared" si="267"/>
        <v>0</v>
      </c>
      <c r="AM82" s="256">
        <f t="shared" si="267"/>
        <v>60</v>
      </c>
      <c r="AN82" s="307">
        <f t="shared" si="267"/>
        <v>0</v>
      </c>
      <c r="AO82" s="295">
        <f t="shared" si="255"/>
        <v>6.2214066599999995</v>
      </c>
      <c r="AP82" s="296">
        <f t="shared" si="68"/>
        <v>0</v>
      </c>
      <c r="AQ82" s="296">
        <f t="shared" si="69"/>
        <v>0</v>
      </c>
      <c r="AR82" s="296">
        <f t="shared" si="70"/>
        <v>3.0950000000000002</v>
      </c>
      <c r="AS82" s="296">
        <f t="shared" si="71"/>
        <v>0</v>
      </c>
      <c r="AT82" s="296">
        <f t="shared" si="147"/>
        <v>443</v>
      </c>
      <c r="AU82" s="294"/>
      <c r="AV82" s="255">
        <f t="shared" ref="AV82:BK83" si="268">AV83</f>
        <v>0.77156924999999998</v>
      </c>
      <c r="AW82" s="256">
        <f t="shared" si="268"/>
        <v>0</v>
      </c>
      <c r="AX82" s="256">
        <f t="shared" si="268"/>
        <v>0</v>
      </c>
      <c r="AY82" s="256">
        <f t="shared" si="268"/>
        <v>0</v>
      </c>
      <c r="AZ82" s="256">
        <f t="shared" si="268"/>
        <v>0</v>
      </c>
      <c r="BA82" s="256">
        <f t="shared" si="268"/>
        <v>48</v>
      </c>
      <c r="BB82" s="294"/>
      <c r="BC82" s="255">
        <v>1.9186087199999999</v>
      </c>
      <c r="BD82" s="256">
        <f t="shared" si="268"/>
        <v>0</v>
      </c>
      <c r="BE82" s="256">
        <f t="shared" si="268"/>
        <v>0</v>
      </c>
      <c r="BF82" s="307">
        <f t="shared" si="268"/>
        <v>0.81499999999999995</v>
      </c>
      <c r="BG82" s="256">
        <f t="shared" si="268"/>
        <v>0</v>
      </c>
      <c r="BH82" s="256">
        <f t="shared" si="268"/>
        <v>140</v>
      </c>
      <c r="BI82" s="294"/>
      <c r="BJ82" s="321">
        <f t="shared" ref="BJ82:BJ83" si="269">BJ83</f>
        <v>2.2862591400000003</v>
      </c>
      <c r="BK82" s="256">
        <f t="shared" si="268"/>
        <v>0</v>
      </c>
      <c r="BL82" s="256">
        <f t="shared" ref="BK82:BO83" si="270">BL83</f>
        <v>0</v>
      </c>
      <c r="BM82" s="256">
        <f t="shared" si="270"/>
        <v>1.34</v>
      </c>
      <c r="BN82" s="256">
        <f t="shared" si="270"/>
        <v>0</v>
      </c>
      <c r="BO82" s="256">
        <f t="shared" si="270"/>
        <v>170</v>
      </c>
      <c r="BP82" s="294"/>
      <c r="BQ82" s="255">
        <f t="shared" ref="BQ82:BV83" si="271">BQ83</f>
        <v>1.24496955</v>
      </c>
      <c r="BR82" s="256">
        <f t="shared" si="271"/>
        <v>0</v>
      </c>
      <c r="BS82" s="256">
        <f t="shared" si="271"/>
        <v>0</v>
      </c>
      <c r="BT82" s="256">
        <f t="shared" si="271"/>
        <v>0.94</v>
      </c>
      <c r="BU82" s="256">
        <f t="shared" si="271"/>
        <v>0</v>
      </c>
      <c r="BV82" s="256">
        <f t="shared" si="271"/>
        <v>85</v>
      </c>
      <c r="BW82" s="294"/>
      <c r="BX82" s="294"/>
      <c r="BY82" s="294"/>
      <c r="BZ82" s="294"/>
      <c r="CA82" s="294"/>
    </row>
    <row r="83" spans="1:79" x14ac:dyDescent="0.2">
      <c r="A83" s="227" t="s">
        <v>192</v>
      </c>
      <c r="B83" s="228" t="s">
        <v>940</v>
      </c>
      <c r="C83" s="229" t="s">
        <v>906</v>
      </c>
      <c r="D83" s="232">
        <f>D84</f>
        <v>4.8126333433333421</v>
      </c>
      <c r="E83" s="294"/>
      <c r="F83" s="295">
        <f t="shared" si="80"/>
        <v>4.8126333433333404</v>
      </c>
      <c r="G83" s="296">
        <f t="shared" si="259"/>
        <v>0</v>
      </c>
      <c r="H83" s="296">
        <f t="shared" si="260"/>
        <v>0</v>
      </c>
      <c r="I83" s="296">
        <f t="shared" si="261"/>
        <v>0</v>
      </c>
      <c r="J83" s="296">
        <f t="shared" si="262"/>
        <v>0</v>
      </c>
      <c r="K83" s="296">
        <f t="shared" si="263"/>
        <v>403</v>
      </c>
      <c r="L83" s="297">
        <v>0</v>
      </c>
      <c r="M83" s="255">
        <f t="shared" si="264"/>
        <v>0.90774999666666933</v>
      </c>
      <c r="N83" s="256">
        <f t="shared" si="264"/>
        <v>0</v>
      </c>
      <c r="O83" s="256">
        <f t="shared" si="264"/>
        <v>0</v>
      </c>
      <c r="P83" s="256">
        <f t="shared" si="264"/>
        <v>0</v>
      </c>
      <c r="Q83" s="256">
        <f t="shared" si="264"/>
        <v>0</v>
      </c>
      <c r="R83" s="256">
        <f t="shared" si="264"/>
        <v>83</v>
      </c>
      <c r="S83" s="307">
        <f t="shared" si="267"/>
        <v>0</v>
      </c>
      <c r="T83" s="257">
        <f t="shared" si="265"/>
        <v>1.5</v>
      </c>
      <c r="U83" s="256">
        <f t="shared" si="265"/>
        <v>0</v>
      </c>
      <c r="V83" s="256">
        <f t="shared" si="265"/>
        <v>0</v>
      </c>
      <c r="W83" s="256">
        <f t="shared" si="265"/>
        <v>0</v>
      </c>
      <c r="X83" s="256">
        <f t="shared" si="265"/>
        <v>0</v>
      </c>
      <c r="Y83" s="256">
        <f t="shared" si="265"/>
        <v>130</v>
      </c>
      <c r="Z83" s="307">
        <f t="shared" si="267"/>
        <v>0</v>
      </c>
      <c r="AA83" s="257">
        <f t="shared" si="266"/>
        <v>1.5</v>
      </c>
      <c r="AB83" s="256">
        <f t="shared" si="266"/>
        <v>0</v>
      </c>
      <c r="AC83" s="256">
        <f t="shared" si="266"/>
        <v>0</v>
      </c>
      <c r="AD83" s="256">
        <f t="shared" si="266"/>
        <v>0</v>
      </c>
      <c r="AE83" s="256">
        <f t="shared" si="266"/>
        <v>0</v>
      </c>
      <c r="AF83" s="256">
        <f t="shared" si="266"/>
        <v>130</v>
      </c>
      <c r="AG83" s="307">
        <f t="shared" si="267"/>
        <v>0</v>
      </c>
      <c r="AH83" s="257">
        <f t="shared" si="267"/>
        <v>0.90488334666667103</v>
      </c>
      <c r="AI83" s="256">
        <f t="shared" si="267"/>
        <v>0</v>
      </c>
      <c r="AJ83" s="256">
        <f t="shared" si="267"/>
        <v>0</v>
      </c>
      <c r="AK83" s="256">
        <f t="shared" si="267"/>
        <v>0</v>
      </c>
      <c r="AL83" s="256">
        <f t="shared" si="267"/>
        <v>0</v>
      </c>
      <c r="AM83" s="256">
        <f t="shared" si="267"/>
        <v>60</v>
      </c>
      <c r="AN83" s="307">
        <f t="shared" si="267"/>
        <v>0</v>
      </c>
      <c r="AO83" s="295">
        <f t="shared" si="255"/>
        <v>6.2214066599999995</v>
      </c>
      <c r="AP83" s="296">
        <f t="shared" si="68"/>
        <v>0</v>
      </c>
      <c r="AQ83" s="296">
        <f t="shared" si="69"/>
        <v>0</v>
      </c>
      <c r="AR83" s="296">
        <f t="shared" si="70"/>
        <v>3.0950000000000002</v>
      </c>
      <c r="AS83" s="296">
        <f t="shared" si="71"/>
        <v>0</v>
      </c>
      <c r="AT83" s="296">
        <f t="shared" si="147"/>
        <v>443</v>
      </c>
      <c r="AU83" s="294"/>
      <c r="AV83" s="255">
        <f t="shared" si="268"/>
        <v>0.77156924999999998</v>
      </c>
      <c r="AW83" s="256">
        <f t="shared" si="268"/>
        <v>0</v>
      </c>
      <c r="AX83" s="256">
        <f t="shared" si="268"/>
        <v>0</v>
      </c>
      <c r="AY83" s="256">
        <f t="shared" si="268"/>
        <v>0</v>
      </c>
      <c r="AZ83" s="256">
        <f t="shared" si="268"/>
        <v>0</v>
      </c>
      <c r="BA83" s="256">
        <f t="shared" si="268"/>
        <v>48</v>
      </c>
      <c r="BB83" s="294"/>
      <c r="BC83" s="255">
        <v>1.9186087199999999</v>
      </c>
      <c r="BD83" s="256">
        <f t="shared" si="268"/>
        <v>0</v>
      </c>
      <c r="BE83" s="256">
        <f t="shared" si="268"/>
        <v>0</v>
      </c>
      <c r="BF83" s="256">
        <f t="shared" si="268"/>
        <v>0.81499999999999995</v>
      </c>
      <c r="BG83" s="256">
        <f t="shared" si="268"/>
        <v>0</v>
      </c>
      <c r="BH83" s="256">
        <f t="shared" si="268"/>
        <v>140</v>
      </c>
      <c r="BI83" s="294"/>
      <c r="BJ83" s="321">
        <f t="shared" si="269"/>
        <v>2.2862591400000003</v>
      </c>
      <c r="BK83" s="256">
        <f t="shared" si="270"/>
        <v>0</v>
      </c>
      <c r="BL83" s="256">
        <f t="shared" si="270"/>
        <v>0</v>
      </c>
      <c r="BM83" s="256">
        <f t="shared" si="270"/>
        <v>1.34</v>
      </c>
      <c r="BN83" s="256">
        <f t="shared" si="270"/>
        <v>0</v>
      </c>
      <c r="BO83" s="256">
        <f t="shared" si="270"/>
        <v>170</v>
      </c>
      <c r="BP83" s="294"/>
      <c r="BQ83" s="255">
        <f t="shared" si="271"/>
        <v>1.24496955</v>
      </c>
      <c r="BR83" s="256">
        <f t="shared" si="271"/>
        <v>0</v>
      </c>
      <c r="BS83" s="256">
        <f t="shared" si="271"/>
        <v>0</v>
      </c>
      <c r="BT83" s="256">
        <f t="shared" si="271"/>
        <v>0.94</v>
      </c>
      <c r="BU83" s="256">
        <f t="shared" si="271"/>
        <v>0</v>
      </c>
      <c r="BV83" s="256">
        <f t="shared" si="271"/>
        <v>85</v>
      </c>
      <c r="BW83" s="294"/>
      <c r="BX83" s="294"/>
      <c r="BY83" s="294"/>
      <c r="BZ83" s="294"/>
      <c r="CA83" s="294"/>
    </row>
    <row r="84" spans="1:79" x14ac:dyDescent="0.2">
      <c r="A84" s="308" t="s">
        <v>799</v>
      </c>
      <c r="B84" s="309" t="s">
        <v>1063</v>
      </c>
      <c r="C84" s="310" t="s">
        <v>1064</v>
      </c>
      <c r="D84" s="306">
        <f>5.77516001200001/1.2</f>
        <v>4.8126333433333421</v>
      </c>
      <c r="E84" s="294"/>
      <c r="F84" s="295">
        <f t="shared" si="80"/>
        <v>4.8126333433333404</v>
      </c>
      <c r="G84" s="296">
        <f t="shared" si="259"/>
        <v>0</v>
      </c>
      <c r="H84" s="296">
        <f t="shared" si="260"/>
        <v>0</v>
      </c>
      <c r="I84" s="296">
        <f t="shared" si="261"/>
        <v>0</v>
      </c>
      <c r="J84" s="296">
        <f t="shared" si="262"/>
        <v>0</v>
      </c>
      <c r="K84" s="296">
        <f>R84+Y84+AF84+AM84</f>
        <v>403</v>
      </c>
      <c r="L84" s="297">
        <v>0</v>
      </c>
      <c r="M84" s="285">
        <v>0.90774999666666933</v>
      </c>
      <c r="N84" s="270">
        <v>0</v>
      </c>
      <c r="O84" s="270">
        <v>0</v>
      </c>
      <c r="P84" s="270">
        <v>0</v>
      </c>
      <c r="Q84" s="270">
        <v>0</v>
      </c>
      <c r="R84" s="270">
        <v>83</v>
      </c>
      <c r="S84" s="297">
        <v>0</v>
      </c>
      <c r="T84" s="271">
        <v>1.5</v>
      </c>
      <c r="U84" s="270">
        <v>0</v>
      </c>
      <c r="V84" s="270">
        <v>0</v>
      </c>
      <c r="W84" s="270">
        <v>0</v>
      </c>
      <c r="X84" s="270">
        <v>0</v>
      </c>
      <c r="Y84" s="270">
        <v>130</v>
      </c>
      <c r="Z84" s="297">
        <v>0</v>
      </c>
      <c r="AA84" s="271">
        <v>1.5</v>
      </c>
      <c r="AB84" s="270">
        <v>0</v>
      </c>
      <c r="AC84" s="270">
        <v>0</v>
      </c>
      <c r="AD84" s="270">
        <v>0</v>
      </c>
      <c r="AE84" s="270">
        <v>0</v>
      </c>
      <c r="AF84" s="270">
        <v>130</v>
      </c>
      <c r="AG84" s="297">
        <v>0</v>
      </c>
      <c r="AH84" s="291">
        <v>0.90488334666667103</v>
      </c>
      <c r="AI84" s="270">
        <v>0</v>
      </c>
      <c r="AJ84" s="270">
        <v>0</v>
      </c>
      <c r="AK84" s="270">
        <v>0</v>
      </c>
      <c r="AL84" s="270">
        <v>0</v>
      </c>
      <c r="AM84" s="270">
        <v>60</v>
      </c>
      <c r="AN84" s="297">
        <v>0</v>
      </c>
      <c r="AO84" s="295">
        <f t="shared" si="255"/>
        <v>6.2214066599999995</v>
      </c>
      <c r="AP84" s="296">
        <f t="shared" si="68"/>
        <v>0</v>
      </c>
      <c r="AQ84" s="296">
        <f t="shared" si="69"/>
        <v>0</v>
      </c>
      <c r="AR84" s="296">
        <f t="shared" si="70"/>
        <v>3.0950000000000002</v>
      </c>
      <c r="AS84" s="296">
        <f t="shared" si="71"/>
        <v>0</v>
      </c>
      <c r="AT84" s="296">
        <f>BA84+BH84+BO84+BV84</f>
        <v>443</v>
      </c>
      <c r="AU84" s="294"/>
      <c r="AV84" s="285">
        <v>0.77156924999999998</v>
      </c>
      <c r="AW84" s="270">
        <v>0</v>
      </c>
      <c r="AX84" s="270">
        <v>0</v>
      </c>
      <c r="AY84" s="270">
        <v>0</v>
      </c>
      <c r="AZ84" s="270">
        <v>0</v>
      </c>
      <c r="BA84" s="270">
        <v>48</v>
      </c>
      <c r="BB84" s="294"/>
      <c r="BC84" s="285">
        <v>1.9186087199999999</v>
      </c>
      <c r="BD84" s="270">
        <v>0</v>
      </c>
      <c r="BE84" s="270">
        <v>0</v>
      </c>
      <c r="BF84" s="270">
        <v>0.81499999999999995</v>
      </c>
      <c r="BG84" s="270">
        <v>0</v>
      </c>
      <c r="BH84" s="270">
        <v>140</v>
      </c>
      <c r="BI84" s="294"/>
      <c r="BJ84" s="316">
        <v>2.2862591400000003</v>
      </c>
      <c r="BK84" s="270">
        <v>0</v>
      </c>
      <c r="BL84" s="270">
        <v>0</v>
      </c>
      <c r="BM84" s="270">
        <v>1.34</v>
      </c>
      <c r="BN84" s="270">
        <v>0</v>
      </c>
      <c r="BO84" s="270">
        <v>170</v>
      </c>
      <c r="BP84" s="294"/>
      <c r="BQ84" s="285">
        <v>1.24496955</v>
      </c>
      <c r="BR84" s="270">
        <v>0</v>
      </c>
      <c r="BS84" s="270">
        <v>0</v>
      </c>
      <c r="BT84" s="270">
        <v>0.94</v>
      </c>
      <c r="BU84" s="270">
        <v>0</v>
      </c>
      <c r="BV84" s="270">
        <v>85</v>
      </c>
      <c r="BW84" s="294"/>
      <c r="BX84" s="294"/>
      <c r="BY84" s="294"/>
      <c r="BZ84" s="294"/>
      <c r="CA84" s="294"/>
    </row>
    <row r="85" spans="1:79" x14ac:dyDescent="0.2">
      <c r="A85" s="227" t="s">
        <v>941</v>
      </c>
      <c r="B85" s="228" t="s">
        <v>942</v>
      </c>
      <c r="C85" s="229" t="s">
        <v>906</v>
      </c>
      <c r="D85" s="230">
        <f>D86</f>
        <v>12.268833336666667</v>
      </c>
      <c r="E85" s="294"/>
      <c r="F85" s="295">
        <f t="shared" si="80"/>
        <v>12.268833336666667</v>
      </c>
      <c r="G85" s="296">
        <f t="shared" si="259"/>
        <v>0</v>
      </c>
      <c r="H85" s="296">
        <f t="shared" si="260"/>
        <v>0</v>
      </c>
      <c r="I85" s="296">
        <f t="shared" si="261"/>
        <v>0</v>
      </c>
      <c r="J85" s="296">
        <f t="shared" si="262"/>
        <v>0</v>
      </c>
      <c r="K85" s="296">
        <f t="shared" si="263"/>
        <v>5</v>
      </c>
      <c r="L85" s="297">
        <v>0</v>
      </c>
      <c r="M85" s="257">
        <f t="shared" ref="M85:R85" si="272">M86</f>
        <v>0</v>
      </c>
      <c r="N85" s="256">
        <f t="shared" si="272"/>
        <v>0</v>
      </c>
      <c r="O85" s="256">
        <f t="shared" si="272"/>
        <v>0</v>
      </c>
      <c r="P85" s="256">
        <f t="shared" si="272"/>
        <v>0</v>
      </c>
      <c r="Q85" s="256">
        <f t="shared" si="272"/>
        <v>0</v>
      </c>
      <c r="R85" s="256">
        <f t="shared" si="272"/>
        <v>0</v>
      </c>
      <c r="S85" s="297">
        <v>0</v>
      </c>
      <c r="T85" s="257">
        <f t="shared" ref="T85:Y85" si="273">T86</f>
        <v>1.6599166666666667</v>
      </c>
      <c r="U85" s="256">
        <f t="shared" si="273"/>
        <v>0</v>
      </c>
      <c r="V85" s="256">
        <f t="shared" si="273"/>
        <v>0</v>
      </c>
      <c r="W85" s="256">
        <f t="shared" si="273"/>
        <v>0</v>
      </c>
      <c r="X85" s="256">
        <f t="shared" si="273"/>
        <v>0</v>
      </c>
      <c r="Y85" s="256">
        <f t="shared" si="273"/>
        <v>3</v>
      </c>
      <c r="Z85" s="297">
        <v>0</v>
      </c>
      <c r="AA85" s="257">
        <f t="shared" ref="AA85:AF85" si="274">AA86</f>
        <v>10.608916669999999</v>
      </c>
      <c r="AB85" s="256">
        <f t="shared" si="274"/>
        <v>0</v>
      </c>
      <c r="AC85" s="256">
        <f t="shared" si="274"/>
        <v>0</v>
      </c>
      <c r="AD85" s="256">
        <f t="shared" si="274"/>
        <v>0</v>
      </c>
      <c r="AE85" s="256">
        <f t="shared" si="274"/>
        <v>0</v>
      </c>
      <c r="AF85" s="256">
        <f t="shared" si="274"/>
        <v>2</v>
      </c>
      <c r="AG85" s="297">
        <v>0</v>
      </c>
      <c r="AH85" s="257">
        <f t="shared" ref="AH85:AM85" si="275">AH86</f>
        <v>0</v>
      </c>
      <c r="AI85" s="256">
        <f t="shared" si="275"/>
        <v>0</v>
      </c>
      <c r="AJ85" s="256">
        <f t="shared" si="275"/>
        <v>0</v>
      </c>
      <c r="AK85" s="256">
        <f t="shared" si="275"/>
        <v>0</v>
      </c>
      <c r="AL85" s="256">
        <f t="shared" si="275"/>
        <v>0</v>
      </c>
      <c r="AM85" s="256">
        <f t="shared" si="275"/>
        <v>0</v>
      </c>
      <c r="AN85" s="297">
        <v>0</v>
      </c>
      <c r="AO85" s="295">
        <f t="shared" si="255"/>
        <v>12.194992300000001</v>
      </c>
      <c r="AP85" s="296">
        <f t="shared" si="68"/>
        <v>0</v>
      </c>
      <c r="AQ85" s="296">
        <f t="shared" si="69"/>
        <v>0</v>
      </c>
      <c r="AR85" s="296">
        <f t="shared" si="70"/>
        <v>0</v>
      </c>
      <c r="AS85" s="296">
        <f t="shared" si="71"/>
        <v>0</v>
      </c>
      <c r="AT85" s="296">
        <f t="shared" ref="AT85:AT90" si="276">BA85+BH85+BO85+BV85</f>
        <v>0</v>
      </c>
      <c r="AU85" s="294"/>
      <c r="AV85" s="257">
        <f t="shared" ref="AV85:BV85" si="277">AV86</f>
        <v>0</v>
      </c>
      <c r="AW85" s="256">
        <f t="shared" si="277"/>
        <v>0</v>
      </c>
      <c r="AX85" s="256">
        <f t="shared" si="277"/>
        <v>0</v>
      </c>
      <c r="AY85" s="256">
        <f t="shared" si="277"/>
        <v>0</v>
      </c>
      <c r="AZ85" s="256">
        <f t="shared" si="277"/>
        <v>0</v>
      </c>
      <c r="BA85" s="256">
        <f t="shared" si="277"/>
        <v>0</v>
      </c>
      <c r="BB85" s="294"/>
      <c r="BC85" s="257">
        <v>12.194992300000001</v>
      </c>
      <c r="BD85" s="256">
        <f t="shared" si="277"/>
        <v>0</v>
      </c>
      <c r="BE85" s="256">
        <f t="shared" si="277"/>
        <v>0</v>
      </c>
      <c r="BF85" s="256">
        <f t="shared" si="277"/>
        <v>0</v>
      </c>
      <c r="BG85" s="256">
        <f t="shared" si="277"/>
        <v>0</v>
      </c>
      <c r="BH85" s="256">
        <f t="shared" si="277"/>
        <v>0</v>
      </c>
      <c r="BI85" s="294"/>
      <c r="BJ85" s="321">
        <f t="shared" ref="BJ85" si="278">BJ86</f>
        <v>0</v>
      </c>
      <c r="BK85" s="256">
        <f t="shared" si="277"/>
        <v>0</v>
      </c>
      <c r="BL85" s="256">
        <f t="shared" si="277"/>
        <v>0</v>
      </c>
      <c r="BM85" s="256">
        <f t="shared" si="277"/>
        <v>0</v>
      </c>
      <c r="BN85" s="256">
        <f t="shared" si="277"/>
        <v>0</v>
      </c>
      <c r="BO85" s="256">
        <f t="shared" si="277"/>
        <v>0</v>
      </c>
      <c r="BP85" s="294"/>
      <c r="BQ85" s="257">
        <f t="shared" si="277"/>
        <v>0</v>
      </c>
      <c r="BR85" s="256">
        <f t="shared" si="277"/>
        <v>0</v>
      </c>
      <c r="BS85" s="256">
        <f t="shared" si="277"/>
        <v>0</v>
      </c>
      <c r="BT85" s="256">
        <f t="shared" si="277"/>
        <v>0</v>
      </c>
      <c r="BU85" s="256">
        <f t="shared" si="277"/>
        <v>0</v>
      </c>
      <c r="BV85" s="256">
        <f t="shared" si="277"/>
        <v>0</v>
      </c>
      <c r="BW85" s="294"/>
      <c r="BX85" s="294"/>
      <c r="BY85" s="294"/>
      <c r="BZ85" s="294"/>
      <c r="CA85" s="294"/>
    </row>
    <row r="86" spans="1:79" x14ac:dyDescent="0.2">
      <c r="A86" s="227" t="s">
        <v>943</v>
      </c>
      <c r="B86" s="228" t="s">
        <v>944</v>
      </c>
      <c r="C86" s="229" t="s">
        <v>906</v>
      </c>
      <c r="D86" s="230">
        <f>D87+D88+D89+D90+D91</f>
        <v>12.268833336666667</v>
      </c>
      <c r="E86" s="294"/>
      <c r="F86" s="295">
        <f t="shared" si="80"/>
        <v>12.268833336666667</v>
      </c>
      <c r="G86" s="296">
        <f t="shared" si="259"/>
        <v>0</v>
      </c>
      <c r="H86" s="296">
        <f t="shared" si="260"/>
        <v>0</v>
      </c>
      <c r="I86" s="296">
        <f t="shared" si="261"/>
        <v>0</v>
      </c>
      <c r="J86" s="296">
        <f t="shared" si="262"/>
        <v>0</v>
      </c>
      <c r="K86" s="296">
        <f t="shared" si="263"/>
        <v>5</v>
      </c>
      <c r="L86" s="297">
        <v>0</v>
      </c>
      <c r="M86" s="257">
        <f t="shared" ref="M86:R86" si="279">M87+M88+M89+M90+M91</f>
        <v>0</v>
      </c>
      <c r="N86" s="256">
        <f t="shared" si="279"/>
        <v>0</v>
      </c>
      <c r="O86" s="256">
        <f t="shared" si="279"/>
        <v>0</v>
      </c>
      <c r="P86" s="256">
        <f t="shared" si="279"/>
        <v>0</v>
      </c>
      <c r="Q86" s="256">
        <f t="shared" si="279"/>
        <v>0</v>
      </c>
      <c r="R86" s="256">
        <f t="shared" si="279"/>
        <v>0</v>
      </c>
      <c r="S86" s="297">
        <v>0</v>
      </c>
      <c r="T86" s="257">
        <f t="shared" ref="T86:Y86" si="280">T87+T88+T89+T90+T91</f>
        <v>1.6599166666666667</v>
      </c>
      <c r="U86" s="256">
        <f t="shared" si="280"/>
        <v>0</v>
      </c>
      <c r="V86" s="256">
        <f t="shared" si="280"/>
        <v>0</v>
      </c>
      <c r="W86" s="256">
        <f t="shared" si="280"/>
        <v>0</v>
      </c>
      <c r="X86" s="256">
        <f t="shared" si="280"/>
        <v>0</v>
      </c>
      <c r="Y86" s="256">
        <f t="shared" si="280"/>
        <v>3</v>
      </c>
      <c r="Z86" s="297">
        <v>0</v>
      </c>
      <c r="AA86" s="257">
        <f t="shared" ref="AA86:AF86" si="281">AA87+AA88+AA89+AA90+AA91</f>
        <v>10.608916669999999</v>
      </c>
      <c r="AB86" s="256">
        <f t="shared" si="281"/>
        <v>0</v>
      </c>
      <c r="AC86" s="256">
        <f t="shared" si="281"/>
        <v>0</v>
      </c>
      <c r="AD86" s="256">
        <f t="shared" si="281"/>
        <v>0</v>
      </c>
      <c r="AE86" s="256">
        <f t="shared" si="281"/>
        <v>0</v>
      </c>
      <c r="AF86" s="256">
        <f t="shared" si="281"/>
        <v>2</v>
      </c>
      <c r="AG86" s="297">
        <v>0</v>
      </c>
      <c r="AH86" s="257">
        <f t="shared" ref="AH86:AM86" si="282">AH87+AH88+AH89+AH90+AH91</f>
        <v>0</v>
      </c>
      <c r="AI86" s="256">
        <f t="shared" si="282"/>
        <v>0</v>
      </c>
      <c r="AJ86" s="256">
        <f t="shared" si="282"/>
        <v>0</v>
      </c>
      <c r="AK86" s="256">
        <f t="shared" si="282"/>
        <v>0</v>
      </c>
      <c r="AL86" s="256">
        <f t="shared" si="282"/>
        <v>0</v>
      </c>
      <c r="AM86" s="256">
        <f t="shared" si="282"/>
        <v>0</v>
      </c>
      <c r="AN86" s="297">
        <v>0</v>
      </c>
      <c r="AO86" s="295">
        <f t="shared" si="255"/>
        <v>12.194992300000001</v>
      </c>
      <c r="AP86" s="296">
        <f t="shared" si="68"/>
        <v>0</v>
      </c>
      <c r="AQ86" s="296">
        <f t="shared" si="69"/>
        <v>0</v>
      </c>
      <c r="AR86" s="296">
        <f t="shared" si="70"/>
        <v>0</v>
      </c>
      <c r="AS86" s="296">
        <f t="shared" si="71"/>
        <v>0</v>
      </c>
      <c r="AT86" s="296">
        <f t="shared" si="276"/>
        <v>0</v>
      </c>
      <c r="AU86" s="294"/>
      <c r="AV86" s="257">
        <f t="shared" ref="AV86:BA86" si="283">AV87+AV88+AV89+AV90+AV91</f>
        <v>0</v>
      </c>
      <c r="AW86" s="256">
        <f t="shared" si="283"/>
        <v>0</v>
      </c>
      <c r="AX86" s="256">
        <f t="shared" si="283"/>
        <v>0</v>
      </c>
      <c r="AY86" s="256">
        <f t="shared" si="283"/>
        <v>0</v>
      </c>
      <c r="AZ86" s="256">
        <f t="shared" si="283"/>
        <v>0</v>
      </c>
      <c r="BA86" s="256">
        <f t="shared" si="283"/>
        <v>0</v>
      </c>
      <c r="BB86" s="294"/>
      <c r="BC86" s="257">
        <v>12.194992300000001</v>
      </c>
      <c r="BD86" s="256">
        <f t="shared" ref="BD86:BH86" si="284">BD87+BD88+BD89+BD90+BD91</f>
        <v>0</v>
      </c>
      <c r="BE86" s="256">
        <f t="shared" si="284"/>
        <v>0</v>
      </c>
      <c r="BF86" s="256">
        <f t="shared" si="284"/>
        <v>0</v>
      </c>
      <c r="BG86" s="256">
        <f t="shared" si="284"/>
        <v>0</v>
      </c>
      <c r="BH86" s="256">
        <f t="shared" si="284"/>
        <v>0</v>
      </c>
      <c r="BI86" s="294"/>
      <c r="BJ86" s="321">
        <f t="shared" ref="BJ86" si="285">BJ87+BJ88+BJ89+BJ90+BJ91</f>
        <v>0</v>
      </c>
      <c r="BK86" s="256">
        <f t="shared" ref="BK86:BO86" si="286">BK87+BK88+BK89+BK90+BK91</f>
        <v>0</v>
      </c>
      <c r="BL86" s="256">
        <f t="shared" si="286"/>
        <v>0</v>
      </c>
      <c r="BM86" s="256">
        <f t="shared" si="286"/>
        <v>0</v>
      </c>
      <c r="BN86" s="256">
        <f t="shared" si="286"/>
        <v>0</v>
      </c>
      <c r="BO86" s="256">
        <f t="shared" si="286"/>
        <v>0</v>
      </c>
      <c r="BP86" s="294"/>
      <c r="BQ86" s="257">
        <f t="shared" ref="BQ86:BV86" si="287">BQ87+BQ88+BQ89+BQ90+BQ91</f>
        <v>0</v>
      </c>
      <c r="BR86" s="256">
        <f t="shared" si="287"/>
        <v>0</v>
      </c>
      <c r="BS86" s="256">
        <f t="shared" si="287"/>
        <v>0</v>
      </c>
      <c r="BT86" s="256">
        <f t="shared" si="287"/>
        <v>0</v>
      </c>
      <c r="BU86" s="256">
        <f t="shared" si="287"/>
        <v>0</v>
      </c>
      <c r="BV86" s="256">
        <f t="shared" si="287"/>
        <v>0</v>
      </c>
      <c r="BW86" s="294"/>
      <c r="BX86" s="294"/>
      <c r="BY86" s="294"/>
      <c r="BZ86" s="294"/>
      <c r="CA86" s="294"/>
    </row>
    <row r="87" spans="1:79" x14ac:dyDescent="0.2">
      <c r="A87" s="308" t="s">
        <v>1065</v>
      </c>
      <c r="B87" s="311" t="s">
        <v>1066</v>
      </c>
      <c r="C87" s="310" t="s">
        <v>1067</v>
      </c>
      <c r="D87" s="306">
        <f>7.32/1.2</f>
        <v>6.1000000000000005</v>
      </c>
      <c r="E87" s="294"/>
      <c r="F87" s="295">
        <f t="shared" si="80"/>
        <v>6.1</v>
      </c>
      <c r="G87" s="296">
        <f t="shared" si="259"/>
        <v>0</v>
      </c>
      <c r="H87" s="296">
        <f t="shared" si="260"/>
        <v>0</v>
      </c>
      <c r="I87" s="296">
        <f t="shared" si="261"/>
        <v>0</v>
      </c>
      <c r="J87" s="296">
        <f t="shared" si="262"/>
        <v>0</v>
      </c>
      <c r="K87" s="296">
        <f t="shared" si="263"/>
        <v>1</v>
      </c>
      <c r="L87" s="297">
        <v>0</v>
      </c>
      <c r="M87" s="285">
        <v>0</v>
      </c>
      <c r="N87" s="270">
        <v>0</v>
      </c>
      <c r="O87" s="270">
        <v>0</v>
      </c>
      <c r="P87" s="270">
        <v>0</v>
      </c>
      <c r="Q87" s="270">
        <v>0</v>
      </c>
      <c r="R87" s="270">
        <v>0</v>
      </c>
      <c r="S87" s="297">
        <v>0</v>
      </c>
      <c r="T87" s="271">
        <v>0</v>
      </c>
      <c r="U87" s="270">
        <v>0</v>
      </c>
      <c r="V87" s="270">
        <v>0</v>
      </c>
      <c r="W87" s="270">
        <v>0</v>
      </c>
      <c r="X87" s="270">
        <v>0</v>
      </c>
      <c r="Y87" s="270">
        <v>0</v>
      </c>
      <c r="Z87" s="297">
        <v>0</v>
      </c>
      <c r="AA87" s="291">
        <v>6.1</v>
      </c>
      <c r="AB87" s="270">
        <v>0</v>
      </c>
      <c r="AC87" s="270">
        <v>0</v>
      </c>
      <c r="AD87" s="270">
        <v>0</v>
      </c>
      <c r="AE87" s="270">
        <v>0</v>
      </c>
      <c r="AF87" s="270">
        <v>1</v>
      </c>
      <c r="AG87" s="297">
        <v>0</v>
      </c>
      <c r="AH87" s="271">
        <v>0</v>
      </c>
      <c r="AI87" s="270">
        <v>0</v>
      </c>
      <c r="AJ87" s="270">
        <v>0</v>
      </c>
      <c r="AK87" s="270">
        <v>0</v>
      </c>
      <c r="AL87" s="270">
        <v>0</v>
      </c>
      <c r="AM87" s="270">
        <v>0</v>
      </c>
      <c r="AN87" s="297">
        <v>0</v>
      </c>
      <c r="AO87" s="295">
        <f t="shared" si="255"/>
        <v>6.1</v>
      </c>
      <c r="AP87" s="296">
        <f t="shared" si="68"/>
        <v>0</v>
      </c>
      <c r="AQ87" s="296">
        <f t="shared" si="69"/>
        <v>0</v>
      </c>
      <c r="AR87" s="296">
        <f t="shared" si="70"/>
        <v>0</v>
      </c>
      <c r="AS87" s="296">
        <f t="shared" si="71"/>
        <v>0</v>
      </c>
      <c r="AT87" s="296">
        <f t="shared" si="276"/>
        <v>0</v>
      </c>
      <c r="AU87" s="294"/>
      <c r="AV87" s="285">
        <v>0</v>
      </c>
      <c r="AW87" s="270">
        <v>0</v>
      </c>
      <c r="AX87" s="270">
        <v>0</v>
      </c>
      <c r="AY87" s="270">
        <v>0</v>
      </c>
      <c r="AZ87" s="270">
        <v>0</v>
      </c>
      <c r="BA87" s="270">
        <v>0</v>
      </c>
      <c r="BB87" s="294"/>
      <c r="BC87" s="285">
        <v>6.1</v>
      </c>
      <c r="BD87" s="270">
        <v>0</v>
      </c>
      <c r="BE87" s="270">
        <v>0</v>
      </c>
      <c r="BF87" s="270">
        <v>0</v>
      </c>
      <c r="BG87" s="270">
        <v>0</v>
      </c>
      <c r="BH87" s="270">
        <v>0</v>
      </c>
      <c r="BI87" s="294"/>
      <c r="BJ87" s="322">
        <v>0</v>
      </c>
      <c r="BK87" s="270">
        <v>0</v>
      </c>
      <c r="BL87" s="270">
        <v>0</v>
      </c>
      <c r="BM87" s="270">
        <v>0</v>
      </c>
      <c r="BN87" s="270">
        <v>0</v>
      </c>
      <c r="BO87" s="270">
        <v>0</v>
      </c>
      <c r="BP87" s="294"/>
      <c r="BQ87" s="285">
        <v>0</v>
      </c>
      <c r="BR87" s="270">
        <v>0</v>
      </c>
      <c r="BS87" s="270">
        <v>0</v>
      </c>
      <c r="BT87" s="270">
        <v>0</v>
      </c>
      <c r="BU87" s="270">
        <v>0</v>
      </c>
      <c r="BV87" s="270">
        <v>0</v>
      </c>
      <c r="BW87" s="294"/>
      <c r="BX87" s="294"/>
      <c r="BY87" s="294"/>
      <c r="BZ87" s="294"/>
      <c r="CA87" s="294"/>
    </row>
    <row r="88" spans="1:79" x14ac:dyDescent="0.2">
      <c r="A88" s="308" t="s">
        <v>1068</v>
      </c>
      <c r="B88" s="311" t="s">
        <v>1069</v>
      </c>
      <c r="C88" s="310" t="s">
        <v>1070</v>
      </c>
      <c r="D88" s="306">
        <f>5.410700004/1.2</f>
        <v>4.5089166699999996</v>
      </c>
      <c r="E88" s="294"/>
      <c r="F88" s="295">
        <f t="shared" si="80"/>
        <v>4.5089166699999996</v>
      </c>
      <c r="G88" s="296">
        <f t="shared" si="259"/>
        <v>0</v>
      </c>
      <c r="H88" s="296">
        <f t="shared" si="260"/>
        <v>0</v>
      </c>
      <c r="I88" s="296">
        <f t="shared" si="261"/>
        <v>0</v>
      </c>
      <c r="J88" s="296">
        <f t="shared" si="262"/>
        <v>0</v>
      </c>
      <c r="K88" s="296">
        <f t="shared" si="263"/>
        <v>1</v>
      </c>
      <c r="L88" s="297">
        <v>0</v>
      </c>
      <c r="M88" s="285">
        <v>0</v>
      </c>
      <c r="N88" s="270">
        <v>0</v>
      </c>
      <c r="O88" s="270">
        <v>0</v>
      </c>
      <c r="P88" s="270">
        <v>0</v>
      </c>
      <c r="Q88" s="270">
        <v>0</v>
      </c>
      <c r="R88" s="270">
        <v>0</v>
      </c>
      <c r="S88" s="297">
        <v>0</v>
      </c>
      <c r="T88" s="271">
        <v>0</v>
      </c>
      <c r="U88" s="270">
        <v>0</v>
      </c>
      <c r="V88" s="270">
        <v>0</v>
      </c>
      <c r="W88" s="270">
        <v>0</v>
      </c>
      <c r="X88" s="270">
        <v>0</v>
      </c>
      <c r="Y88" s="270">
        <v>0</v>
      </c>
      <c r="Z88" s="297">
        <v>0</v>
      </c>
      <c r="AA88" s="271">
        <v>4.5089166699999996</v>
      </c>
      <c r="AB88" s="270">
        <v>0</v>
      </c>
      <c r="AC88" s="270">
        <v>0</v>
      </c>
      <c r="AD88" s="270">
        <v>0</v>
      </c>
      <c r="AE88" s="270">
        <v>0</v>
      </c>
      <c r="AF88" s="270">
        <v>1</v>
      </c>
      <c r="AG88" s="297">
        <v>0</v>
      </c>
      <c r="AH88" s="271">
        <v>0</v>
      </c>
      <c r="AI88" s="270">
        <v>0</v>
      </c>
      <c r="AJ88" s="270">
        <v>0</v>
      </c>
      <c r="AK88" s="270">
        <v>0</v>
      </c>
      <c r="AL88" s="270">
        <v>0</v>
      </c>
      <c r="AM88" s="270">
        <v>0</v>
      </c>
      <c r="AN88" s="297">
        <v>0</v>
      </c>
      <c r="AO88" s="295">
        <f t="shared" si="255"/>
        <v>4.5089166699999996</v>
      </c>
      <c r="AP88" s="296">
        <f t="shared" si="68"/>
        <v>0</v>
      </c>
      <c r="AQ88" s="296">
        <f t="shared" si="69"/>
        <v>0</v>
      </c>
      <c r="AR88" s="296">
        <f t="shared" si="70"/>
        <v>0</v>
      </c>
      <c r="AS88" s="296">
        <f t="shared" si="71"/>
        <v>0</v>
      </c>
      <c r="AT88" s="296">
        <f t="shared" si="276"/>
        <v>0</v>
      </c>
      <c r="AU88" s="294"/>
      <c r="AV88" s="285">
        <v>0</v>
      </c>
      <c r="AW88" s="270">
        <v>0</v>
      </c>
      <c r="AX88" s="270">
        <v>0</v>
      </c>
      <c r="AY88" s="270">
        <v>0</v>
      </c>
      <c r="AZ88" s="270">
        <v>0</v>
      </c>
      <c r="BA88" s="270">
        <v>0</v>
      </c>
      <c r="BB88" s="294"/>
      <c r="BC88" s="285">
        <v>4.5089166699999996</v>
      </c>
      <c r="BD88" s="270">
        <v>0</v>
      </c>
      <c r="BE88" s="270">
        <v>0</v>
      </c>
      <c r="BF88" s="270">
        <v>0</v>
      </c>
      <c r="BG88" s="270">
        <v>0</v>
      </c>
      <c r="BH88" s="270">
        <v>0</v>
      </c>
      <c r="BI88" s="294"/>
      <c r="BJ88" s="322">
        <v>0</v>
      </c>
      <c r="BK88" s="270">
        <v>0</v>
      </c>
      <c r="BL88" s="270">
        <v>0</v>
      </c>
      <c r="BM88" s="270">
        <v>0</v>
      </c>
      <c r="BN88" s="270">
        <v>0</v>
      </c>
      <c r="BO88" s="270">
        <v>0</v>
      </c>
      <c r="BP88" s="294"/>
      <c r="BQ88" s="285">
        <v>0</v>
      </c>
      <c r="BR88" s="270">
        <v>0</v>
      </c>
      <c r="BS88" s="270">
        <v>0</v>
      </c>
      <c r="BT88" s="270">
        <v>0</v>
      </c>
      <c r="BU88" s="270">
        <v>0</v>
      </c>
      <c r="BV88" s="270">
        <v>0</v>
      </c>
      <c r="BW88" s="294"/>
      <c r="BX88" s="294"/>
      <c r="BY88" s="294"/>
      <c r="BZ88" s="294"/>
      <c r="CA88" s="294"/>
    </row>
    <row r="89" spans="1:79" x14ac:dyDescent="0.2">
      <c r="A89" s="308" t="s">
        <v>954</v>
      </c>
      <c r="B89" s="311" t="s">
        <v>1071</v>
      </c>
      <c r="C89" s="310" t="s">
        <v>1072</v>
      </c>
      <c r="D89" s="306">
        <f>0.7319/1.2</f>
        <v>0.60991666666666666</v>
      </c>
      <c r="E89" s="294"/>
      <c r="F89" s="295">
        <f t="shared" si="80"/>
        <v>0.60991666666666666</v>
      </c>
      <c r="G89" s="296">
        <f t="shared" si="259"/>
        <v>0</v>
      </c>
      <c r="H89" s="296">
        <f t="shared" si="260"/>
        <v>0</v>
      </c>
      <c r="I89" s="296">
        <f t="shared" si="261"/>
        <v>0</v>
      </c>
      <c r="J89" s="296">
        <f t="shared" si="262"/>
        <v>0</v>
      </c>
      <c r="K89" s="296">
        <f t="shared" si="263"/>
        <v>1</v>
      </c>
      <c r="L89" s="297">
        <v>0</v>
      </c>
      <c r="M89" s="285">
        <v>0</v>
      </c>
      <c r="N89" s="270">
        <v>0</v>
      </c>
      <c r="O89" s="270">
        <v>0</v>
      </c>
      <c r="P89" s="270">
        <v>0</v>
      </c>
      <c r="Q89" s="270">
        <v>0</v>
      </c>
      <c r="R89" s="270">
        <v>0</v>
      </c>
      <c r="S89" s="297">
        <v>0</v>
      </c>
      <c r="T89" s="271">
        <v>0.60991666666666666</v>
      </c>
      <c r="U89" s="270">
        <v>0</v>
      </c>
      <c r="V89" s="270">
        <v>0</v>
      </c>
      <c r="W89" s="270">
        <v>0</v>
      </c>
      <c r="X89" s="270">
        <v>0</v>
      </c>
      <c r="Y89" s="270">
        <v>1</v>
      </c>
      <c r="Z89" s="297">
        <v>0</v>
      </c>
      <c r="AA89" s="271">
        <v>0</v>
      </c>
      <c r="AB89" s="270">
        <v>0</v>
      </c>
      <c r="AC89" s="270">
        <v>0</v>
      </c>
      <c r="AD89" s="270">
        <v>0</v>
      </c>
      <c r="AE89" s="270">
        <v>0</v>
      </c>
      <c r="AF89" s="270">
        <v>0</v>
      </c>
      <c r="AG89" s="297">
        <v>0</v>
      </c>
      <c r="AH89" s="271">
        <v>0</v>
      </c>
      <c r="AI89" s="270">
        <v>0</v>
      </c>
      <c r="AJ89" s="270">
        <v>0</v>
      </c>
      <c r="AK89" s="270">
        <v>0</v>
      </c>
      <c r="AL89" s="270">
        <v>0</v>
      </c>
      <c r="AM89" s="270">
        <v>0</v>
      </c>
      <c r="AN89" s="297">
        <v>0</v>
      </c>
      <c r="AO89" s="295">
        <f t="shared" si="255"/>
        <v>0.61324999999999996</v>
      </c>
      <c r="AP89" s="296">
        <f t="shared" si="68"/>
        <v>0</v>
      </c>
      <c r="AQ89" s="296">
        <f t="shared" si="69"/>
        <v>0</v>
      </c>
      <c r="AR89" s="296">
        <f t="shared" si="70"/>
        <v>0</v>
      </c>
      <c r="AS89" s="296">
        <f t="shared" si="71"/>
        <v>0</v>
      </c>
      <c r="AT89" s="296">
        <f t="shared" si="276"/>
        <v>0</v>
      </c>
      <c r="AU89" s="294"/>
      <c r="AV89" s="285">
        <v>0</v>
      </c>
      <c r="AW89" s="270">
        <v>0</v>
      </c>
      <c r="AX89" s="270">
        <v>0</v>
      </c>
      <c r="AY89" s="270">
        <v>0</v>
      </c>
      <c r="AZ89" s="270">
        <v>0</v>
      </c>
      <c r="BA89" s="270">
        <v>0</v>
      </c>
      <c r="BB89" s="294"/>
      <c r="BC89" s="285">
        <v>0.61324999999999996</v>
      </c>
      <c r="BD89" s="270">
        <v>0</v>
      </c>
      <c r="BE89" s="270">
        <v>0</v>
      </c>
      <c r="BF89" s="270">
        <v>0</v>
      </c>
      <c r="BG89" s="270">
        <v>0</v>
      </c>
      <c r="BH89" s="270">
        <v>0</v>
      </c>
      <c r="BI89" s="294"/>
      <c r="BJ89" s="322">
        <v>0</v>
      </c>
      <c r="BK89" s="270">
        <v>0</v>
      </c>
      <c r="BL89" s="270">
        <v>0</v>
      </c>
      <c r="BM89" s="270">
        <v>0</v>
      </c>
      <c r="BN89" s="270">
        <v>0</v>
      </c>
      <c r="BO89" s="270">
        <v>0</v>
      </c>
      <c r="BP89" s="294"/>
      <c r="BQ89" s="285">
        <v>0</v>
      </c>
      <c r="BR89" s="270">
        <v>0</v>
      </c>
      <c r="BS89" s="270">
        <v>0</v>
      </c>
      <c r="BT89" s="270">
        <v>0</v>
      </c>
      <c r="BU89" s="270">
        <v>0</v>
      </c>
      <c r="BV89" s="270">
        <v>0</v>
      </c>
      <c r="BW89" s="294"/>
      <c r="BX89" s="294"/>
      <c r="BY89" s="294"/>
      <c r="BZ89" s="294"/>
      <c r="CA89" s="294"/>
    </row>
    <row r="90" spans="1:79" x14ac:dyDescent="0.2">
      <c r="A90" s="308" t="s">
        <v>1073</v>
      </c>
      <c r="B90" s="311" t="s">
        <v>1074</v>
      </c>
      <c r="C90" s="310" t="s">
        <v>1075</v>
      </c>
      <c r="D90" s="306">
        <f>0.66/1.2</f>
        <v>0.55000000000000004</v>
      </c>
      <c r="E90" s="294"/>
      <c r="F90" s="295">
        <f t="shared" si="80"/>
        <v>0.55000000000000004</v>
      </c>
      <c r="G90" s="296">
        <f t="shared" si="259"/>
        <v>0</v>
      </c>
      <c r="H90" s="296">
        <f t="shared" si="260"/>
        <v>0</v>
      </c>
      <c r="I90" s="296">
        <f t="shared" si="261"/>
        <v>0</v>
      </c>
      <c r="J90" s="296">
        <f t="shared" si="262"/>
        <v>0</v>
      </c>
      <c r="K90" s="296">
        <f t="shared" si="263"/>
        <v>1</v>
      </c>
      <c r="L90" s="297">
        <v>0</v>
      </c>
      <c r="M90" s="285">
        <v>0</v>
      </c>
      <c r="N90" s="270">
        <v>0</v>
      </c>
      <c r="O90" s="270">
        <v>0</v>
      </c>
      <c r="P90" s="270">
        <v>0</v>
      </c>
      <c r="Q90" s="270">
        <v>0</v>
      </c>
      <c r="R90" s="270">
        <v>0</v>
      </c>
      <c r="S90" s="297">
        <v>0</v>
      </c>
      <c r="T90" s="271">
        <v>0.55000000000000004</v>
      </c>
      <c r="U90" s="270">
        <v>0</v>
      </c>
      <c r="V90" s="270">
        <v>0</v>
      </c>
      <c r="W90" s="270">
        <v>0</v>
      </c>
      <c r="X90" s="270">
        <v>0</v>
      </c>
      <c r="Y90" s="270">
        <v>1</v>
      </c>
      <c r="Z90" s="297">
        <v>0</v>
      </c>
      <c r="AA90" s="271">
        <v>0</v>
      </c>
      <c r="AB90" s="270">
        <v>0</v>
      </c>
      <c r="AC90" s="270">
        <v>0</v>
      </c>
      <c r="AD90" s="270">
        <v>0</v>
      </c>
      <c r="AE90" s="270">
        <v>0</v>
      </c>
      <c r="AF90" s="270">
        <v>0</v>
      </c>
      <c r="AG90" s="297">
        <v>0</v>
      </c>
      <c r="AH90" s="271">
        <v>0</v>
      </c>
      <c r="AI90" s="270">
        <v>0</v>
      </c>
      <c r="AJ90" s="270">
        <v>0</v>
      </c>
      <c r="AK90" s="270">
        <v>0</v>
      </c>
      <c r="AL90" s="270">
        <v>0</v>
      </c>
      <c r="AM90" s="270">
        <v>0</v>
      </c>
      <c r="AN90" s="297">
        <v>0</v>
      </c>
      <c r="AO90" s="295">
        <f t="shared" si="255"/>
        <v>0.45366666999999999</v>
      </c>
      <c r="AP90" s="296">
        <f t="shared" si="68"/>
        <v>0</v>
      </c>
      <c r="AQ90" s="296">
        <f t="shared" si="69"/>
        <v>0</v>
      </c>
      <c r="AR90" s="296">
        <f t="shared" si="70"/>
        <v>0</v>
      </c>
      <c r="AS90" s="296">
        <f t="shared" si="71"/>
        <v>0</v>
      </c>
      <c r="AT90" s="296">
        <f t="shared" si="276"/>
        <v>0</v>
      </c>
      <c r="AU90" s="294"/>
      <c r="AV90" s="285">
        <v>0</v>
      </c>
      <c r="AW90" s="270">
        <v>0</v>
      </c>
      <c r="AX90" s="270">
        <v>0</v>
      </c>
      <c r="AY90" s="270">
        <v>0</v>
      </c>
      <c r="AZ90" s="270">
        <v>0</v>
      </c>
      <c r="BA90" s="270">
        <v>0</v>
      </c>
      <c r="BB90" s="294"/>
      <c r="BC90" s="285">
        <v>0.45366666999999999</v>
      </c>
      <c r="BD90" s="270">
        <v>0</v>
      </c>
      <c r="BE90" s="270">
        <v>0</v>
      </c>
      <c r="BF90" s="270">
        <v>0</v>
      </c>
      <c r="BG90" s="270">
        <v>0</v>
      </c>
      <c r="BH90" s="270">
        <v>0</v>
      </c>
      <c r="BI90" s="294"/>
      <c r="BJ90" s="322">
        <v>0</v>
      </c>
      <c r="BK90" s="270">
        <v>0</v>
      </c>
      <c r="BL90" s="270">
        <v>0</v>
      </c>
      <c r="BM90" s="270">
        <v>0</v>
      </c>
      <c r="BN90" s="270">
        <v>0</v>
      </c>
      <c r="BO90" s="270">
        <v>0</v>
      </c>
      <c r="BP90" s="294"/>
      <c r="BQ90" s="285">
        <v>0</v>
      </c>
      <c r="BR90" s="270">
        <v>0</v>
      </c>
      <c r="BS90" s="270">
        <v>0</v>
      </c>
      <c r="BT90" s="270">
        <v>0</v>
      </c>
      <c r="BU90" s="270">
        <v>0</v>
      </c>
      <c r="BV90" s="270">
        <v>0</v>
      </c>
      <c r="BW90" s="294"/>
      <c r="BX90" s="294"/>
      <c r="BY90" s="294"/>
      <c r="BZ90" s="294"/>
      <c r="CA90" s="294"/>
    </row>
    <row r="91" spans="1:79" x14ac:dyDescent="0.2">
      <c r="A91" s="308" t="s">
        <v>1076</v>
      </c>
      <c r="B91" s="312" t="s">
        <v>1077</v>
      </c>
      <c r="C91" s="310" t="s">
        <v>1078</v>
      </c>
      <c r="D91" s="306">
        <f>0.6/1.2</f>
        <v>0.5</v>
      </c>
      <c r="E91" s="294"/>
      <c r="F91" s="295">
        <f t="shared" si="80"/>
        <v>0.5</v>
      </c>
      <c r="G91" s="296">
        <f t="shared" si="259"/>
        <v>0</v>
      </c>
      <c r="H91" s="296">
        <f t="shared" si="260"/>
        <v>0</v>
      </c>
      <c r="I91" s="296">
        <f t="shared" si="261"/>
        <v>0</v>
      </c>
      <c r="J91" s="296">
        <f t="shared" si="262"/>
        <v>0</v>
      </c>
      <c r="K91" s="296">
        <f t="shared" si="263"/>
        <v>1</v>
      </c>
      <c r="L91" s="297">
        <v>0</v>
      </c>
      <c r="M91" s="285">
        <v>0</v>
      </c>
      <c r="N91" s="270">
        <v>0</v>
      </c>
      <c r="O91" s="270">
        <v>0</v>
      </c>
      <c r="P91" s="270">
        <v>0</v>
      </c>
      <c r="Q91" s="270">
        <v>0</v>
      </c>
      <c r="R91" s="270">
        <v>0</v>
      </c>
      <c r="S91" s="297">
        <v>0</v>
      </c>
      <c r="T91" s="271">
        <v>0.5</v>
      </c>
      <c r="U91" s="270">
        <v>0</v>
      </c>
      <c r="V91" s="270">
        <v>0</v>
      </c>
      <c r="W91" s="270">
        <v>0</v>
      </c>
      <c r="X91" s="270">
        <v>0</v>
      </c>
      <c r="Y91" s="270">
        <v>1</v>
      </c>
      <c r="Z91" s="297">
        <v>0</v>
      </c>
      <c r="AA91" s="271">
        <v>0</v>
      </c>
      <c r="AB91" s="270">
        <v>0</v>
      </c>
      <c r="AC91" s="270">
        <v>0</v>
      </c>
      <c r="AD91" s="270">
        <v>0</v>
      </c>
      <c r="AE91" s="270">
        <v>0</v>
      </c>
      <c r="AF91" s="270">
        <v>0</v>
      </c>
      <c r="AG91" s="297">
        <v>0</v>
      </c>
      <c r="AH91" s="271">
        <v>0</v>
      </c>
      <c r="AI91" s="270">
        <v>0</v>
      </c>
      <c r="AJ91" s="270">
        <v>0</v>
      </c>
      <c r="AK91" s="270">
        <v>0</v>
      </c>
      <c r="AL91" s="270">
        <v>0</v>
      </c>
      <c r="AM91" s="270">
        <v>0</v>
      </c>
      <c r="AN91" s="297">
        <v>0</v>
      </c>
      <c r="AO91" s="295">
        <f t="shared" si="255"/>
        <v>0.51915896000000006</v>
      </c>
      <c r="AP91" s="296">
        <f t="shared" si="68"/>
        <v>0</v>
      </c>
      <c r="AQ91" s="296">
        <f t="shared" si="69"/>
        <v>0</v>
      </c>
      <c r="AR91" s="296">
        <f t="shared" si="70"/>
        <v>0</v>
      </c>
      <c r="AS91" s="296">
        <f t="shared" si="71"/>
        <v>0</v>
      </c>
      <c r="AT91" s="296">
        <f>BA91+BH91+BO91+BV91</f>
        <v>0</v>
      </c>
      <c r="AU91" s="294"/>
      <c r="AV91" s="285">
        <v>0</v>
      </c>
      <c r="AW91" s="270">
        <v>0</v>
      </c>
      <c r="AX91" s="270">
        <v>0</v>
      </c>
      <c r="AY91" s="270">
        <v>0</v>
      </c>
      <c r="AZ91" s="270">
        <v>0</v>
      </c>
      <c r="BA91" s="270">
        <v>0</v>
      </c>
      <c r="BB91" s="294"/>
      <c r="BC91" s="285">
        <v>0.51915896000000006</v>
      </c>
      <c r="BD91" s="270">
        <v>0</v>
      </c>
      <c r="BE91" s="270">
        <v>0</v>
      </c>
      <c r="BF91" s="270">
        <v>0</v>
      </c>
      <c r="BG91" s="270">
        <v>0</v>
      </c>
      <c r="BH91" s="270">
        <v>0</v>
      </c>
      <c r="BI91" s="294"/>
      <c r="BJ91" s="322">
        <v>0</v>
      </c>
      <c r="BK91" s="270">
        <v>0</v>
      </c>
      <c r="BL91" s="270">
        <v>0</v>
      </c>
      <c r="BM91" s="270">
        <v>0</v>
      </c>
      <c r="BN91" s="270">
        <v>0</v>
      </c>
      <c r="BO91" s="270">
        <v>0</v>
      </c>
      <c r="BP91" s="294"/>
      <c r="BQ91" s="285">
        <v>0</v>
      </c>
      <c r="BR91" s="270">
        <v>0</v>
      </c>
      <c r="BS91" s="270">
        <v>0</v>
      </c>
      <c r="BT91" s="270">
        <v>0</v>
      </c>
      <c r="BU91" s="270">
        <v>0</v>
      </c>
      <c r="BV91" s="270">
        <v>0</v>
      </c>
      <c r="BW91" s="294"/>
      <c r="BX91" s="294"/>
      <c r="BY91" s="294"/>
      <c r="BZ91" s="294"/>
      <c r="CA91" s="294"/>
    </row>
  </sheetData>
  <customSheetViews>
    <customSheetView guid="{500C2F4F-1743-499A-A051-20565DBF52B2}" scale="70" showPageBreaks="1" printArea="1" view="pageBreakPreview">
      <selection activeCell="N30" sqref="N30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1"/>
      <headerFooter alignWithMargins="0"/>
    </customSheetView>
  </customSheetViews>
  <mergeCells count="38">
    <mergeCell ref="BW18:BX18"/>
    <mergeCell ref="AG17:AM17"/>
    <mergeCell ref="CA15:CA19"/>
    <mergeCell ref="T18:Y18"/>
    <mergeCell ref="AA18:AF18"/>
    <mergeCell ref="AH18:AM18"/>
    <mergeCell ref="AV18:BA18"/>
    <mergeCell ref="BC18:BH18"/>
    <mergeCell ref="BJ18:BO18"/>
    <mergeCell ref="BQ18:BV18"/>
    <mergeCell ref="AU17:BA17"/>
    <mergeCell ref="BB17:BH17"/>
    <mergeCell ref="BI17:BO17"/>
    <mergeCell ref="BP17:BV17"/>
    <mergeCell ref="BW15:BZ17"/>
    <mergeCell ref="BY18:BZ18"/>
    <mergeCell ref="AN16:BV16"/>
    <mergeCell ref="AO18:AT18"/>
    <mergeCell ref="E17:K17"/>
    <mergeCell ref="L17:R17"/>
    <mergeCell ref="S17:Y17"/>
    <mergeCell ref="Z17:AF17"/>
    <mergeCell ref="AN17:AT17"/>
    <mergeCell ref="A4:AM4"/>
    <mergeCell ref="A5:AM5"/>
    <mergeCell ref="A7:AM7"/>
    <mergeCell ref="A8:AM8"/>
    <mergeCell ref="A10:AM10"/>
    <mergeCell ref="A12:AM12"/>
    <mergeCell ref="A13:AM13"/>
    <mergeCell ref="D15:D19"/>
    <mergeCell ref="A15:A19"/>
    <mergeCell ref="B15:B19"/>
    <mergeCell ref="C15:C19"/>
    <mergeCell ref="E16:AM16"/>
    <mergeCell ref="F18:K18"/>
    <mergeCell ref="M18:R18"/>
    <mergeCell ref="E15:BV15"/>
  </mergeCells>
  <hyperlinks>
    <hyperlink ref="B62" r:id="rId2" display="Установка  КТПН 6/04кВ  в центрах питания с тр-рам ТМГ-250.Строительство ВЛ,КЛ-6,04кВ ул.Фабричная" xr:uid="{00000000-0004-0000-0900-000000000000}"/>
    <hyperlink ref="B63" r:id="rId3" display="Установка КТПН 6/04кВ  в центрах питания с тр-рам ТМГ-250 .Строительство ВЛ,КЛ-6,04кВ ул.Молоджежная" xr:uid="{00000000-0004-0000-0900-000001000000}"/>
  </hyperlinks>
  <printOptions horizontalCentered="1"/>
  <pageMargins left="0.78740157480314965" right="0.39370078740157483" top="0.78740157480314965" bottom="0.78740157480314965" header="0.31496062992125984" footer="0.31496062992125984"/>
  <pageSetup paperSize="9" scale="46" fitToWidth="2" fitToHeight="2" orientation="landscape" r:id="rId4"/>
  <headerFooter alignWithMargins="0"/>
  <colBreaks count="1" manualBreakCount="1">
    <brk id="39" max="9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30" customWidth="1"/>
    <col min="2" max="2" width="37.25" style="30" bestFit="1" customWidth="1"/>
    <col min="3" max="3" width="12.125" style="30" customWidth="1"/>
    <col min="4" max="4" width="21.75" style="30" customWidth="1"/>
    <col min="5" max="5" width="18.125" style="30" customWidth="1"/>
    <col min="6" max="7" width="9.75" style="30" customWidth="1"/>
    <col min="8" max="15" width="10.125" style="30" customWidth="1"/>
    <col min="16" max="17" width="12" style="30" customWidth="1"/>
    <col min="18" max="19" width="8" style="30" customWidth="1"/>
    <col min="20" max="20" width="10.25" style="30" customWidth="1"/>
    <col min="21" max="21" width="8.5" style="30" customWidth="1"/>
    <col min="22" max="22" width="13.25" style="30" customWidth="1"/>
    <col min="23" max="23" width="13" style="30" customWidth="1"/>
    <col min="24" max="24" width="10.25" style="30" customWidth="1"/>
    <col min="25" max="25" width="11.25" style="30" customWidth="1"/>
    <col min="26" max="26" width="11.75" style="30" customWidth="1"/>
    <col min="27" max="27" width="8.75" style="30" customWidth="1"/>
    <col min="28" max="31" width="9" style="30"/>
    <col min="32" max="32" width="16.25" style="30" customWidth="1"/>
    <col min="33" max="67" width="9" style="30"/>
    <col min="68" max="68" width="17.375" style="30" customWidth="1"/>
    <col min="69" max="16384" width="9" style="30"/>
  </cols>
  <sheetData>
    <row r="1" spans="1:34" ht="18.75" x14ac:dyDescent="0.25">
      <c r="U1" s="37" t="s">
        <v>57</v>
      </c>
    </row>
    <row r="2" spans="1:34" ht="18.75" x14ac:dyDescent="0.3">
      <c r="U2" s="38" t="s">
        <v>0</v>
      </c>
    </row>
    <row r="3" spans="1:34" ht="18.75" x14ac:dyDescent="0.3">
      <c r="U3" s="29" t="s">
        <v>872</v>
      </c>
    </row>
    <row r="4" spans="1:34" s="39" customFormat="1" ht="18.75" x14ac:dyDescent="0.3">
      <c r="A4" s="349" t="s">
        <v>232</v>
      </c>
      <c r="B4" s="349"/>
      <c r="C4" s="349"/>
      <c r="D4" s="349"/>
      <c r="E4" s="349"/>
      <c r="F4" s="349"/>
      <c r="G4" s="349"/>
      <c r="H4" s="349"/>
      <c r="I4" s="349"/>
      <c r="J4" s="349"/>
      <c r="K4" s="349"/>
      <c r="L4" s="349"/>
      <c r="M4" s="349"/>
      <c r="N4" s="349"/>
      <c r="O4" s="349"/>
      <c r="P4" s="349"/>
      <c r="Q4" s="349"/>
      <c r="R4" s="349"/>
      <c r="S4" s="349"/>
      <c r="T4" s="349"/>
      <c r="U4" s="349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</row>
    <row r="5" spans="1:34" s="39" customFormat="1" ht="18.75" x14ac:dyDescent="0.3">
      <c r="A5" s="352" t="s">
        <v>66</v>
      </c>
      <c r="B5" s="352"/>
      <c r="C5" s="352"/>
      <c r="D5" s="352"/>
      <c r="E5" s="352"/>
      <c r="F5" s="352"/>
      <c r="G5" s="352"/>
      <c r="H5" s="352"/>
      <c r="I5" s="352"/>
      <c r="J5" s="352"/>
      <c r="K5" s="352"/>
      <c r="L5" s="352"/>
      <c r="M5" s="352"/>
      <c r="N5" s="352"/>
      <c r="O5" s="352"/>
      <c r="P5" s="352"/>
      <c r="Q5" s="352"/>
      <c r="R5" s="352"/>
      <c r="S5" s="352"/>
      <c r="T5" s="352"/>
      <c r="U5" s="352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</row>
    <row r="6" spans="1:34" s="39" customFormat="1" ht="18.75" x14ac:dyDescent="0.3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</row>
    <row r="7" spans="1:34" s="39" customFormat="1" ht="18.75" x14ac:dyDescent="0.3">
      <c r="A7" s="352" t="s">
        <v>876</v>
      </c>
      <c r="B7" s="352"/>
      <c r="C7" s="352"/>
      <c r="D7" s="352"/>
      <c r="E7" s="352"/>
      <c r="F7" s="352"/>
      <c r="G7" s="352"/>
      <c r="H7" s="352"/>
      <c r="I7" s="352"/>
      <c r="J7" s="352"/>
      <c r="K7" s="352"/>
      <c r="L7" s="352"/>
      <c r="M7" s="352"/>
      <c r="N7" s="352"/>
      <c r="O7" s="352"/>
      <c r="P7" s="352"/>
      <c r="Q7" s="352"/>
      <c r="R7" s="352"/>
      <c r="S7" s="352"/>
      <c r="T7" s="352"/>
      <c r="U7" s="352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</row>
    <row r="8" spans="1:34" x14ac:dyDescent="0.25">
      <c r="A8" s="351" t="s">
        <v>877</v>
      </c>
      <c r="B8" s="351"/>
      <c r="C8" s="351"/>
      <c r="D8" s="351"/>
      <c r="E8" s="351"/>
      <c r="F8" s="351"/>
      <c r="G8" s="351"/>
      <c r="H8" s="351"/>
      <c r="I8" s="351"/>
      <c r="J8" s="351"/>
      <c r="K8" s="351"/>
      <c r="L8" s="351"/>
      <c r="M8" s="351"/>
      <c r="N8" s="351"/>
      <c r="O8" s="351"/>
      <c r="P8" s="351"/>
      <c r="Q8" s="351"/>
      <c r="R8" s="351"/>
      <c r="S8" s="351"/>
      <c r="T8" s="351"/>
      <c r="U8" s="351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4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</row>
    <row r="10" spans="1:34" ht="18.75" x14ac:dyDescent="0.3">
      <c r="A10" s="353" t="s">
        <v>21</v>
      </c>
      <c r="B10" s="353"/>
      <c r="C10" s="353"/>
      <c r="D10" s="353"/>
      <c r="E10" s="353"/>
      <c r="F10" s="353"/>
      <c r="G10" s="353"/>
      <c r="H10" s="353"/>
      <c r="I10" s="353"/>
      <c r="J10" s="353"/>
      <c r="K10" s="353"/>
      <c r="L10" s="353"/>
      <c r="M10" s="353"/>
      <c r="N10" s="353"/>
      <c r="O10" s="353"/>
      <c r="P10" s="353"/>
      <c r="Q10" s="353"/>
      <c r="R10" s="353"/>
      <c r="S10" s="353"/>
      <c r="T10" s="353"/>
      <c r="U10" s="353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</row>
    <row r="11" spans="1:34" ht="18.75" x14ac:dyDescent="0.3">
      <c r="AG11" s="38"/>
    </row>
    <row r="12" spans="1:34" ht="18.75" x14ac:dyDescent="0.25">
      <c r="A12" s="354" t="s">
        <v>875</v>
      </c>
      <c r="B12" s="354"/>
      <c r="C12" s="354"/>
      <c r="D12" s="354"/>
      <c r="E12" s="354"/>
      <c r="F12" s="354"/>
      <c r="G12" s="354"/>
      <c r="H12" s="354"/>
      <c r="I12" s="354"/>
      <c r="J12" s="354"/>
      <c r="K12" s="354"/>
      <c r="L12" s="354"/>
      <c r="M12" s="354"/>
      <c r="N12" s="354"/>
      <c r="O12" s="354"/>
      <c r="P12" s="354"/>
      <c r="Q12" s="354"/>
      <c r="R12" s="354"/>
      <c r="S12" s="354"/>
      <c r="T12" s="354"/>
      <c r="U12" s="354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</row>
    <row r="13" spans="1:34" x14ac:dyDescent="0.25">
      <c r="A13" s="351" t="s">
        <v>878</v>
      </c>
      <c r="B13" s="351"/>
      <c r="C13" s="351"/>
      <c r="D13" s="351"/>
      <c r="E13" s="351"/>
      <c r="F13" s="351"/>
      <c r="G13" s="351"/>
      <c r="H13" s="351"/>
      <c r="I13" s="351"/>
      <c r="J13" s="351"/>
      <c r="K13" s="351"/>
      <c r="L13" s="351"/>
      <c r="M13" s="351"/>
      <c r="N13" s="351"/>
      <c r="O13" s="351"/>
      <c r="P13" s="351"/>
      <c r="Q13" s="351"/>
      <c r="R13" s="351"/>
      <c r="S13" s="351"/>
      <c r="T13" s="351"/>
      <c r="U13" s="351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4" s="41" customFormat="1" ht="18.75" x14ac:dyDescent="0.3">
      <c r="A14" s="350"/>
      <c r="B14" s="350"/>
      <c r="C14" s="350"/>
      <c r="D14" s="350"/>
      <c r="E14" s="350"/>
      <c r="F14" s="350"/>
      <c r="G14" s="350"/>
      <c r="H14" s="350"/>
      <c r="I14" s="350"/>
      <c r="J14" s="350"/>
      <c r="K14" s="350"/>
      <c r="L14" s="350"/>
      <c r="M14" s="350"/>
      <c r="N14" s="350"/>
      <c r="O14" s="350"/>
      <c r="P14" s="350"/>
      <c r="Q14" s="350"/>
      <c r="R14" s="350"/>
      <c r="S14" s="350"/>
      <c r="T14" s="350"/>
      <c r="U14" s="350"/>
      <c r="V14" s="38"/>
    </row>
    <row r="15" spans="1:34" ht="15.75" customHeight="1" x14ac:dyDescent="0.25">
      <c r="A15" s="343" t="s">
        <v>67</v>
      </c>
      <c r="B15" s="343" t="s">
        <v>20</v>
      </c>
      <c r="C15" s="343" t="s">
        <v>5</v>
      </c>
      <c r="D15" s="343" t="s">
        <v>892</v>
      </c>
      <c r="E15" s="343" t="s">
        <v>893</v>
      </c>
      <c r="F15" s="355" t="s">
        <v>894</v>
      </c>
      <c r="G15" s="356"/>
      <c r="H15" s="343" t="s">
        <v>895</v>
      </c>
      <c r="I15" s="343"/>
      <c r="J15" s="343" t="s">
        <v>896</v>
      </c>
      <c r="K15" s="343"/>
      <c r="L15" s="343"/>
      <c r="M15" s="343"/>
      <c r="N15" s="343" t="s">
        <v>897</v>
      </c>
      <c r="O15" s="343"/>
      <c r="P15" s="355" t="s">
        <v>837</v>
      </c>
      <c r="Q15" s="359"/>
      <c r="R15" s="359"/>
      <c r="S15" s="356"/>
      <c r="T15" s="343" t="s">
        <v>7</v>
      </c>
      <c r="U15" s="343"/>
      <c r="V15" s="154"/>
    </row>
    <row r="16" spans="1:34" ht="59.25" customHeight="1" x14ac:dyDescent="0.25">
      <c r="A16" s="343"/>
      <c r="B16" s="343"/>
      <c r="C16" s="343"/>
      <c r="D16" s="343"/>
      <c r="E16" s="343"/>
      <c r="F16" s="357"/>
      <c r="G16" s="358"/>
      <c r="H16" s="343"/>
      <c r="I16" s="343"/>
      <c r="J16" s="343"/>
      <c r="K16" s="343"/>
      <c r="L16" s="343"/>
      <c r="M16" s="343"/>
      <c r="N16" s="343"/>
      <c r="O16" s="343"/>
      <c r="P16" s="357"/>
      <c r="Q16" s="360"/>
      <c r="R16" s="360"/>
      <c r="S16" s="358"/>
      <c r="T16" s="343"/>
      <c r="U16" s="343"/>
    </row>
    <row r="17" spans="1:21" ht="49.5" customHeight="1" x14ac:dyDescent="0.25">
      <c r="A17" s="343"/>
      <c r="B17" s="343"/>
      <c r="C17" s="343"/>
      <c r="D17" s="343"/>
      <c r="E17" s="343"/>
      <c r="F17" s="357"/>
      <c r="G17" s="358"/>
      <c r="H17" s="343"/>
      <c r="I17" s="343"/>
      <c r="J17" s="343" t="s">
        <v>9</v>
      </c>
      <c r="K17" s="343"/>
      <c r="L17" s="343" t="s">
        <v>10</v>
      </c>
      <c r="M17" s="343"/>
      <c r="N17" s="343"/>
      <c r="O17" s="343"/>
      <c r="P17" s="347" t="s">
        <v>898</v>
      </c>
      <c r="Q17" s="348"/>
      <c r="R17" s="347" t="s">
        <v>8</v>
      </c>
      <c r="S17" s="348"/>
      <c r="T17" s="343"/>
      <c r="U17" s="343"/>
    </row>
    <row r="18" spans="1:21" ht="129" customHeight="1" x14ac:dyDescent="0.25">
      <c r="A18" s="343"/>
      <c r="B18" s="343"/>
      <c r="C18" s="343"/>
      <c r="D18" s="343"/>
      <c r="E18" s="343"/>
      <c r="F18" s="155" t="s">
        <v>4</v>
      </c>
      <c r="G18" s="155" t="s">
        <v>15</v>
      </c>
      <c r="H18" s="155" t="s">
        <v>4</v>
      </c>
      <c r="I18" s="155" t="s">
        <v>15</v>
      </c>
      <c r="J18" s="155" t="s">
        <v>4</v>
      </c>
      <c r="K18" s="155" t="s">
        <v>833</v>
      </c>
      <c r="L18" s="155" t="s">
        <v>4</v>
      </c>
      <c r="M18" s="155" t="s">
        <v>831</v>
      </c>
      <c r="N18" s="155" t="s">
        <v>4</v>
      </c>
      <c r="O18" s="155" t="s">
        <v>15</v>
      </c>
      <c r="P18" s="155" t="s">
        <v>4</v>
      </c>
      <c r="Q18" s="155" t="s">
        <v>833</v>
      </c>
      <c r="R18" s="155" t="s">
        <v>4</v>
      </c>
      <c r="S18" s="155" t="s">
        <v>834</v>
      </c>
      <c r="T18" s="343"/>
      <c r="U18" s="343"/>
    </row>
    <row r="19" spans="1:21" x14ac:dyDescent="0.25">
      <c r="A19" s="151">
        <v>1</v>
      </c>
      <c r="B19" s="151">
        <v>2</v>
      </c>
      <c r="C19" s="151">
        <v>3</v>
      </c>
      <c r="D19" s="151">
        <v>4</v>
      </c>
      <c r="E19" s="151">
        <v>5</v>
      </c>
      <c r="F19" s="151">
        <v>6</v>
      </c>
      <c r="G19" s="151">
        <v>7</v>
      </c>
      <c r="H19" s="151">
        <v>8</v>
      </c>
      <c r="I19" s="151">
        <v>9</v>
      </c>
      <c r="J19" s="151">
        <v>10</v>
      </c>
      <c r="K19" s="151">
        <v>11</v>
      </c>
      <c r="L19" s="151">
        <v>12</v>
      </c>
      <c r="M19" s="151">
        <v>13</v>
      </c>
      <c r="N19" s="151">
        <v>14</v>
      </c>
      <c r="O19" s="151">
        <v>15</v>
      </c>
      <c r="P19" s="151">
        <v>16</v>
      </c>
      <c r="Q19" s="151">
        <v>17</v>
      </c>
      <c r="R19" s="151">
        <v>18</v>
      </c>
      <c r="S19" s="151">
        <v>19</v>
      </c>
      <c r="T19" s="343">
        <f>S19+1</f>
        <v>20</v>
      </c>
      <c r="U19" s="343"/>
    </row>
    <row r="20" spans="1:21" x14ac:dyDescent="0.25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347"/>
      <c r="U20" s="348"/>
    </row>
    <row r="21" spans="1:21" x14ac:dyDescent="0.25">
      <c r="A21" s="343" t="s">
        <v>154</v>
      </c>
      <c r="B21" s="343"/>
      <c r="C21" s="343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42"/>
      <c r="O21" s="151"/>
      <c r="P21" s="151"/>
      <c r="Q21" s="151"/>
      <c r="R21" s="151"/>
      <c r="S21" s="151"/>
      <c r="T21" s="343"/>
      <c r="U21" s="343"/>
    </row>
    <row r="23" spans="1:21" s="5" customFormat="1" ht="49.5" customHeight="1" x14ac:dyDescent="0.25">
      <c r="A23" s="331" t="s">
        <v>867</v>
      </c>
      <c r="B23" s="331"/>
      <c r="C23" s="331"/>
      <c r="D23" s="331"/>
      <c r="E23" s="331"/>
      <c r="F23" s="331"/>
      <c r="G23" s="331"/>
      <c r="H23" s="331"/>
      <c r="I23" s="331"/>
      <c r="J23" s="331"/>
      <c r="K23" s="331"/>
      <c r="L23" s="22"/>
      <c r="M23" s="22"/>
      <c r="N23" s="22"/>
      <c r="O23" s="22"/>
      <c r="P23" s="22"/>
      <c r="Q23" s="6"/>
      <c r="R23" s="6"/>
    </row>
    <row r="24" spans="1:21" s="5" customFormat="1" ht="15.75" customHeight="1" x14ac:dyDescent="0.25">
      <c r="A24" s="6"/>
      <c r="B24" s="11"/>
      <c r="C24" s="11"/>
      <c r="D24" s="34"/>
      <c r="E24" s="34"/>
      <c r="F24" s="34"/>
      <c r="G24" s="34"/>
      <c r="H24" s="34"/>
      <c r="I24" s="34"/>
      <c r="J24" s="11"/>
      <c r="K24" s="34"/>
      <c r="L24" s="11"/>
      <c r="M24" s="6"/>
      <c r="N24" s="11"/>
      <c r="O24" s="11"/>
      <c r="P24" s="11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Z28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52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  <c r="W1" s="24" t="s">
        <v>58</v>
      </c>
      <c r="Y1" s="2"/>
    </row>
    <row r="2" spans="1:52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10"/>
      <c r="W2" s="29" t="s">
        <v>0</v>
      </c>
      <c r="Y2" s="2"/>
    </row>
    <row r="3" spans="1:52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0"/>
      <c r="W3" s="29" t="s">
        <v>872</v>
      </c>
      <c r="Y3" s="2"/>
    </row>
    <row r="4" spans="1:52" s="8" customFormat="1" ht="18.75" x14ac:dyDescent="0.3">
      <c r="A4" s="332" t="s">
        <v>835</v>
      </c>
      <c r="B4" s="332"/>
      <c r="C4" s="332"/>
      <c r="D4" s="332"/>
      <c r="E4" s="332"/>
      <c r="F4" s="332"/>
      <c r="G4" s="332"/>
      <c r="H4" s="332"/>
      <c r="I4" s="332"/>
      <c r="J4" s="332"/>
      <c r="K4" s="332"/>
      <c r="L4" s="332"/>
      <c r="M4" s="332"/>
      <c r="N4" s="332"/>
      <c r="O4" s="332"/>
      <c r="P4" s="332"/>
      <c r="Q4" s="332"/>
      <c r="R4" s="332"/>
      <c r="S4" s="332"/>
      <c r="T4" s="332"/>
      <c r="U4" s="332"/>
      <c r="V4" s="332"/>
      <c r="W4" s="332"/>
      <c r="X4" s="167"/>
      <c r="Y4" s="167"/>
      <c r="Z4" s="167"/>
      <c r="AA4" s="167"/>
    </row>
    <row r="5" spans="1:52" s="8" customFormat="1" ht="18.75" x14ac:dyDescent="0.3">
      <c r="A5" s="344" t="s">
        <v>66</v>
      </c>
      <c r="B5" s="344"/>
      <c r="C5" s="344"/>
      <c r="D5" s="344"/>
      <c r="E5" s="344"/>
      <c r="F5" s="344"/>
      <c r="G5" s="344"/>
      <c r="H5" s="344"/>
      <c r="I5" s="344"/>
      <c r="J5" s="344"/>
      <c r="K5" s="344"/>
      <c r="L5" s="344"/>
      <c r="M5" s="344"/>
      <c r="N5" s="344"/>
      <c r="O5" s="344"/>
      <c r="P5" s="344"/>
      <c r="Q5" s="344"/>
      <c r="R5" s="344"/>
      <c r="S5" s="344"/>
      <c r="T5" s="344"/>
      <c r="U5" s="344"/>
      <c r="V5" s="344"/>
      <c r="W5" s="344"/>
      <c r="X5" s="159"/>
      <c r="Y5" s="159"/>
      <c r="Z5" s="159"/>
      <c r="AA5" s="159"/>
      <c r="AB5" s="159"/>
    </row>
    <row r="6" spans="1:52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52" s="8" customFormat="1" ht="18.75" x14ac:dyDescent="0.3">
      <c r="A7" s="344" t="s">
        <v>869</v>
      </c>
      <c r="B7" s="344"/>
      <c r="C7" s="344"/>
      <c r="D7" s="344"/>
      <c r="E7" s="344"/>
      <c r="F7" s="344"/>
      <c r="G7" s="344"/>
      <c r="H7" s="344"/>
      <c r="I7" s="344"/>
      <c r="J7" s="344"/>
      <c r="K7" s="344"/>
      <c r="L7" s="344"/>
      <c r="M7" s="344"/>
      <c r="N7" s="344"/>
      <c r="O7" s="344"/>
      <c r="P7" s="344"/>
      <c r="Q7" s="344"/>
      <c r="R7" s="344"/>
      <c r="S7" s="344"/>
      <c r="T7" s="344"/>
      <c r="U7" s="344"/>
      <c r="V7" s="344"/>
      <c r="W7" s="344"/>
      <c r="X7" s="159"/>
      <c r="Y7" s="159"/>
      <c r="Z7" s="159"/>
      <c r="AA7" s="159"/>
    </row>
    <row r="8" spans="1:52" x14ac:dyDescent="0.25">
      <c r="A8" s="336" t="s">
        <v>70</v>
      </c>
      <c r="B8" s="336"/>
      <c r="C8" s="336"/>
      <c r="D8" s="336"/>
      <c r="E8" s="336"/>
      <c r="F8" s="336"/>
      <c r="G8" s="336"/>
      <c r="H8" s="336"/>
      <c r="I8" s="336"/>
      <c r="J8" s="336"/>
      <c r="K8" s="336"/>
      <c r="L8" s="336"/>
      <c r="M8" s="336"/>
      <c r="N8" s="336"/>
      <c r="O8" s="336"/>
      <c r="P8" s="336"/>
      <c r="Q8" s="336"/>
      <c r="R8" s="336"/>
      <c r="S8" s="336"/>
      <c r="T8" s="336"/>
      <c r="U8" s="336"/>
      <c r="V8" s="336"/>
      <c r="W8" s="336"/>
      <c r="X8" s="25"/>
      <c r="Y8" s="25"/>
      <c r="Z8" s="25"/>
      <c r="AA8" s="25"/>
    </row>
    <row r="9" spans="1:52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52" ht="18.75" x14ac:dyDescent="0.3">
      <c r="A10" s="345" t="s">
        <v>21</v>
      </c>
      <c r="B10" s="345"/>
      <c r="C10" s="345"/>
      <c r="D10" s="345"/>
      <c r="E10" s="345"/>
      <c r="F10" s="345"/>
      <c r="G10" s="345"/>
      <c r="H10" s="345"/>
      <c r="I10" s="345"/>
      <c r="J10" s="345"/>
      <c r="K10" s="345"/>
      <c r="L10" s="345"/>
      <c r="M10" s="345"/>
      <c r="N10" s="345"/>
      <c r="O10" s="345"/>
      <c r="P10" s="345"/>
      <c r="Q10" s="345"/>
      <c r="R10" s="345"/>
      <c r="S10" s="345"/>
      <c r="T10" s="345"/>
      <c r="U10" s="345"/>
      <c r="V10" s="345"/>
      <c r="W10" s="345"/>
      <c r="X10" s="168"/>
      <c r="Y10" s="168"/>
      <c r="Z10" s="168"/>
      <c r="AA10" s="168"/>
    </row>
    <row r="11" spans="1:52" ht="18.75" x14ac:dyDescent="0.3">
      <c r="AA11" s="29"/>
    </row>
    <row r="12" spans="1:52" ht="18.75" x14ac:dyDescent="0.25">
      <c r="A12" s="341" t="s">
        <v>55</v>
      </c>
      <c r="B12" s="341"/>
      <c r="C12" s="341"/>
      <c r="D12" s="341"/>
      <c r="E12" s="341"/>
      <c r="F12" s="341"/>
      <c r="G12" s="341"/>
      <c r="H12" s="341"/>
      <c r="I12" s="341"/>
      <c r="J12" s="341"/>
      <c r="K12" s="341"/>
      <c r="L12" s="341"/>
      <c r="M12" s="341"/>
      <c r="N12" s="341"/>
      <c r="O12" s="341"/>
      <c r="P12" s="341"/>
      <c r="Q12" s="341"/>
      <c r="R12" s="341"/>
      <c r="S12" s="341"/>
      <c r="T12" s="341"/>
      <c r="U12" s="341"/>
      <c r="V12" s="341"/>
      <c r="W12" s="341"/>
      <c r="X12" s="169"/>
      <c r="Y12" s="169"/>
      <c r="Z12" s="169"/>
      <c r="AA12" s="169"/>
    </row>
    <row r="13" spans="1:52" x14ac:dyDescent="0.25">
      <c r="A13" s="336" t="s">
        <v>72</v>
      </c>
      <c r="B13" s="336"/>
      <c r="C13" s="336"/>
      <c r="D13" s="336"/>
      <c r="E13" s="336"/>
      <c r="F13" s="336"/>
      <c r="G13" s="336"/>
      <c r="H13" s="336"/>
      <c r="I13" s="336"/>
      <c r="J13" s="336"/>
      <c r="K13" s="336"/>
      <c r="L13" s="336"/>
      <c r="M13" s="336"/>
      <c r="N13" s="336"/>
      <c r="O13" s="336"/>
      <c r="P13" s="336"/>
      <c r="Q13" s="336"/>
      <c r="R13" s="336"/>
      <c r="S13" s="336"/>
      <c r="T13" s="336"/>
      <c r="U13" s="336"/>
      <c r="V13" s="336"/>
      <c r="W13" s="336"/>
      <c r="X13" s="25"/>
      <c r="Y13" s="25"/>
      <c r="Z13" s="25"/>
      <c r="AA13" s="25"/>
    </row>
    <row r="14" spans="1:52" ht="15.75" customHeight="1" x14ac:dyDescent="0.25">
      <c r="A14" s="366"/>
      <c r="B14" s="366"/>
      <c r="C14" s="366"/>
      <c r="D14" s="366"/>
      <c r="E14" s="366"/>
      <c r="F14" s="366"/>
      <c r="G14" s="366"/>
      <c r="H14" s="366"/>
      <c r="I14" s="366"/>
      <c r="J14" s="366"/>
      <c r="K14" s="366"/>
      <c r="L14" s="366"/>
      <c r="M14" s="366"/>
      <c r="N14" s="366"/>
      <c r="O14" s="366"/>
      <c r="P14" s="366"/>
      <c r="Q14" s="366"/>
      <c r="R14" s="366"/>
      <c r="S14" s="366"/>
      <c r="T14" s="366"/>
      <c r="U14" s="366"/>
      <c r="V14" s="366"/>
      <c r="W14" s="366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8"/>
      <c r="AU14" s="8"/>
      <c r="AV14" s="8"/>
      <c r="AW14" s="8"/>
      <c r="AX14" s="8"/>
    </row>
    <row r="15" spans="1:52" ht="53.25" customHeight="1" x14ac:dyDescent="0.25">
      <c r="A15" s="362" t="s">
        <v>67</v>
      </c>
      <c r="B15" s="365" t="s">
        <v>20</v>
      </c>
      <c r="C15" s="365" t="s">
        <v>5</v>
      </c>
      <c r="D15" s="362" t="s">
        <v>899</v>
      </c>
      <c r="E15" s="361" t="s">
        <v>862</v>
      </c>
      <c r="F15" s="361"/>
      <c r="G15" s="361"/>
      <c r="H15" s="361"/>
      <c r="I15" s="361"/>
      <c r="J15" s="361"/>
      <c r="K15" s="361"/>
      <c r="L15" s="361"/>
      <c r="M15" s="361"/>
      <c r="N15" s="361"/>
      <c r="O15" s="361"/>
      <c r="P15" s="361"/>
      <c r="Q15" s="361"/>
      <c r="R15" s="361"/>
      <c r="S15" s="329" t="s">
        <v>229</v>
      </c>
      <c r="T15" s="329"/>
      <c r="U15" s="329"/>
      <c r="V15" s="329"/>
      <c r="W15" s="365" t="s">
        <v>7</v>
      </c>
      <c r="X15" s="171"/>
      <c r="Y15" s="171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ht="13.5" customHeight="1" x14ac:dyDescent="0.25">
      <c r="A16" s="363"/>
      <c r="B16" s="365"/>
      <c r="C16" s="365"/>
      <c r="D16" s="363"/>
      <c r="E16" s="361" t="s">
        <v>9</v>
      </c>
      <c r="F16" s="361"/>
      <c r="G16" s="361"/>
      <c r="H16" s="361"/>
      <c r="I16" s="361"/>
      <c r="J16" s="361"/>
      <c r="K16" s="361"/>
      <c r="L16" s="361" t="s">
        <v>10</v>
      </c>
      <c r="M16" s="361"/>
      <c r="N16" s="361"/>
      <c r="O16" s="361"/>
      <c r="P16" s="361"/>
      <c r="Q16" s="361"/>
      <c r="R16" s="361"/>
      <c r="S16" s="329"/>
      <c r="T16" s="329"/>
      <c r="U16" s="329"/>
      <c r="V16" s="329"/>
      <c r="W16" s="365"/>
      <c r="X16" s="171"/>
      <c r="Y16" s="171"/>
      <c r="Z16" s="172"/>
      <c r="AA16" s="172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5" customHeight="1" x14ac:dyDescent="0.25">
      <c r="A17" s="363"/>
      <c r="B17" s="365"/>
      <c r="C17" s="365"/>
      <c r="D17" s="363"/>
      <c r="E17" s="361"/>
      <c r="F17" s="361"/>
      <c r="G17" s="361"/>
      <c r="H17" s="361"/>
      <c r="I17" s="361"/>
      <c r="J17" s="361"/>
      <c r="K17" s="361"/>
      <c r="L17" s="361"/>
      <c r="M17" s="361"/>
      <c r="N17" s="361"/>
      <c r="O17" s="361"/>
      <c r="P17" s="361"/>
      <c r="Q17" s="361"/>
      <c r="R17" s="361"/>
      <c r="S17" s="329"/>
      <c r="T17" s="329"/>
      <c r="U17" s="329"/>
      <c r="V17" s="329"/>
      <c r="W17" s="365"/>
      <c r="X17" s="171"/>
      <c r="Y17" s="171"/>
      <c r="Z17" s="172"/>
      <c r="AA17" s="172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43.5" customHeight="1" x14ac:dyDescent="0.25">
      <c r="A18" s="363"/>
      <c r="B18" s="365"/>
      <c r="C18" s="365"/>
      <c r="D18" s="363"/>
      <c r="E18" s="173" t="s">
        <v>23</v>
      </c>
      <c r="F18" s="361" t="s">
        <v>22</v>
      </c>
      <c r="G18" s="361"/>
      <c r="H18" s="361"/>
      <c r="I18" s="361"/>
      <c r="J18" s="361"/>
      <c r="K18" s="361"/>
      <c r="L18" s="173" t="s">
        <v>23</v>
      </c>
      <c r="M18" s="361" t="s">
        <v>22</v>
      </c>
      <c r="N18" s="361"/>
      <c r="O18" s="361"/>
      <c r="P18" s="361"/>
      <c r="Q18" s="361"/>
      <c r="R18" s="361"/>
      <c r="S18" s="323" t="s">
        <v>23</v>
      </c>
      <c r="T18" s="325"/>
      <c r="U18" s="323" t="s">
        <v>22</v>
      </c>
      <c r="V18" s="325"/>
      <c r="W18" s="365"/>
      <c r="X18" s="171"/>
      <c r="Y18" s="171"/>
      <c r="Z18" s="172"/>
      <c r="AA18" s="172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71.25" customHeight="1" x14ac:dyDescent="0.25">
      <c r="A19" s="364"/>
      <c r="B19" s="365"/>
      <c r="C19" s="365"/>
      <c r="D19" s="364"/>
      <c r="E19" s="197" t="s">
        <v>898</v>
      </c>
      <c r="F19" s="197" t="s">
        <v>898</v>
      </c>
      <c r="G19" s="44" t="s">
        <v>2</v>
      </c>
      <c r="H19" s="44" t="s">
        <v>3</v>
      </c>
      <c r="I19" s="44" t="s">
        <v>54</v>
      </c>
      <c r="J19" s="44" t="s">
        <v>1</v>
      </c>
      <c r="K19" s="44" t="s">
        <v>13</v>
      </c>
      <c r="L19" s="197" t="s">
        <v>898</v>
      </c>
      <c r="M19" s="197" t="s">
        <v>898</v>
      </c>
      <c r="N19" s="44" t="s">
        <v>2</v>
      </c>
      <c r="O19" s="44" t="s">
        <v>3</v>
      </c>
      <c r="P19" s="44" t="s">
        <v>54</v>
      </c>
      <c r="Q19" s="44" t="s">
        <v>1</v>
      </c>
      <c r="R19" s="44" t="s">
        <v>13</v>
      </c>
      <c r="S19" s="196" t="s">
        <v>900</v>
      </c>
      <c r="T19" s="174" t="s">
        <v>151</v>
      </c>
      <c r="U19" s="196" t="s">
        <v>900</v>
      </c>
      <c r="V19" s="174" t="s">
        <v>151</v>
      </c>
      <c r="W19" s="365"/>
      <c r="X19" s="171"/>
      <c r="Y19" s="171"/>
      <c r="Z19" s="172"/>
      <c r="AA19" s="172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175">
        <v>1</v>
      </c>
      <c r="B20" s="175">
        <v>2</v>
      </c>
      <c r="C20" s="175">
        <v>3</v>
      </c>
      <c r="D20" s="176">
        <v>4</v>
      </c>
      <c r="E20" s="175">
        <v>5</v>
      </c>
      <c r="F20" s="175">
        <f t="shared" ref="F20:W20" si="0">E20+1</f>
        <v>6</v>
      </c>
      <c r="G20" s="175">
        <f t="shared" si="0"/>
        <v>7</v>
      </c>
      <c r="H20" s="175">
        <f t="shared" si="0"/>
        <v>8</v>
      </c>
      <c r="I20" s="175">
        <f t="shared" si="0"/>
        <v>9</v>
      </c>
      <c r="J20" s="175">
        <f t="shared" si="0"/>
        <v>10</v>
      </c>
      <c r="K20" s="175">
        <f t="shared" si="0"/>
        <v>11</v>
      </c>
      <c r="L20" s="175">
        <f t="shared" si="0"/>
        <v>12</v>
      </c>
      <c r="M20" s="175">
        <f t="shared" si="0"/>
        <v>13</v>
      </c>
      <c r="N20" s="175">
        <f t="shared" si="0"/>
        <v>14</v>
      </c>
      <c r="O20" s="175">
        <f t="shared" si="0"/>
        <v>15</v>
      </c>
      <c r="P20" s="175">
        <f t="shared" si="0"/>
        <v>16</v>
      </c>
      <c r="Q20" s="175">
        <f t="shared" si="0"/>
        <v>17</v>
      </c>
      <c r="R20" s="175">
        <f t="shared" si="0"/>
        <v>18</v>
      </c>
      <c r="S20" s="175">
        <f t="shared" si="0"/>
        <v>19</v>
      </c>
      <c r="T20" s="175">
        <f t="shared" si="0"/>
        <v>20</v>
      </c>
      <c r="U20" s="175">
        <f t="shared" si="0"/>
        <v>21</v>
      </c>
      <c r="V20" s="175">
        <f t="shared" si="0"/>
        <v>22</v>
      </c>
      <c r="W20" s="175">
        <f t="shared" si="0"/>
        <v>23</v>
      </c>
      <c r="X20" s="171"/>
      <c r="Y20" s="171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x14ac:dyDescent="0.25">
      <c r="A21" s="175"/>
      <c r="B21" s="175"/>
      <c r="C21" s="175"/>
      <c r="D21" s="176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1"/>
      <c r="Y21" s="171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s="1" customFormat="1" x14ac:dyDescent="0.25">
      <c r="A22" s="323" t="s">
        <v>154</v>
      </c>
      <c r="B22" s="324"/>
      <c r="C22" s="325"/>
      <c r="D22" s="177"/>
      <c r="E22" s="178"/>
      <c r="F22" s="178"/>
      <c r="G22" s="178"/>
      <c r="H22" s="178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5"/>
      <c r="X22" s="180"/>
      <c r="Y22" s="180"/>
      <c r="Z22" s="180"/>
      <c r="AA22" s="180"/>
    </row>
    <row r="23" spans="1:52" s="30" customFormat="1" x14ac:dyDescent="0.25"/>
    <row r="24" spans="1:52" ht="49.5" customHeight="1" x14ac:dyDescent="0.25">
      <c r="A24" s="331"/>
      <c r="B24" s="331"/>
      <c r="C24" s="331"/>
      <c r="D24" s="331"/>
      <c r="E24" s="331"/>
      <c r="F24" s="331"/>
      <c r="G24" s="331"/>
      <c r="H24" s="331"/>
      <c r="I24" s="331"/>
      <c r="J24" s="331"/>
      <c r="K24" s="331"/>
      <c r="L24" s="331"/>
      <c r="M24" s="22"/>
      <c r="N24" s="22"/>
      <c r="O24" s="22"/>
      <c r="P24" s="22"/>
      <c r="Q24" s="6"/>
      <c r="R24" s="6"/>
    </row>
    <row r="25" spans="1:52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52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52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52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8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24" t="s">
        <v>59</v>
      </c>
      <c r="Y1" s="7"/>
      <c r="Z1" s="10"/>
      <c r="AB1" s="2"/>
    </row>
    <row r="2" spans="1:47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29" t="s">
        <v>0</v>
      </c>
      <c r="Y2" s="7"/>
      <c r="Z2" s="10"/>
      <c r="AB2" s="2"/>
    </row>
    <row r="3" spans="1:47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29" t="s">
        <v>872</v>
      </c>
      <c r="Y3" s="7"/>
      <c r="Z3" s="10"/>
      <c r="AB3" s="2"/>
    </row>
    <row r="4" spans="1:47" s="23" customFormat="1" ht="40.5" customHeight="1" x14ac:dyDescent="0.25">
      <c r="A4" s="370" t="s">
        <v>830</v>
      </c>
      <c r="B4" s="370"/>
      <c r="C4" s="370"/>
      <c r="D4" s="370"/>
      <c r="E4" s="370"/>
      <c r="F4" s="370"/>
      <c r="G4" s="370"/>
      <c r="H4" s="370"/>
      <c r="I4" s="370"/>
      <c r="J4" s="370"/>
      <c r="K4" s="370"/>
      <c r="L4" s="370"/>
      <c r="M4" s="370"/>
      <c r="N4" s="370"/>
      <c r="O4" s="370"/>
      <c r="P4" s="370"/>
      <c r="Q4" s="370"/>
      <c r="R4" s="370"/>
      <c r="S4" s="370"/>
      <c r="T4" s="370"/>
      <c r="U4" s="370"/>
      <c r="V4" s="370"/>
      <c r="W4" s="370"/>
      <c r="X4" s="370"/>
      <c r="Y4" s="181"/>
      <c r="Z4" s="181"/>
      <c r="AA4" s="181"/>
      <c r="AB4" s="181"/>
      <c r="AC4" s="181"/>
      <c r="AD4" s="181"/>
      <c r="AE4" s="181"/>
    </row>
    <row r="5" spans="1:47" s="8" customFormat="1" ht="18.75" x14ac:dyDescent="0.3">
      <c r="A5" s="344" t="s">
        <v>66</v>
      </c>
      <c r="B5" s="344"/>
      <c r="C5" s="344"/>
      <c r="D5" s="344"/>
      <c r="E5" s="344"/>
      <c r="F5" s="344"/>
      <c r="G5" s="344"/>
      <c r="H5" s="344"/>
      <c r="I5" s="344"/>
      <c r="J5" s="344"/>
      <c r="K5" s="344"/>
      <c r="L5" s="344"/>
      <c r="M5" s="344"/>
      <c r="N5" s="344"/>
      <c r="O5" s="344"/>
      <c r="P5" s="344"/>
      <c r="Q5" s="344"/>
      <c r="R5" s="344"/>
      <c r="S5" s="344"/>
      <c r="T5" s="344"/>
      <c r="U5" s="344"/>
      <c r="V5" s="344"/>
      <c r="W5" s="344"/>
      <c r="X5" s="344"/>
      <c r="Y5" s="159"/>
      <c r="Z5" s="159"/>
      <c r="AA5" s="159"/>
      <c r="AB5" s="159"/>
      <c r="AC5" s="159"/>
      <c r="AD5" s="159"/>
      <c r="AE5" s="159"/>
      <c r="AF5" s="159"/>
    </row>
    <row r="6" spans="1:47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</row>
    <row r="7" spans="1:47" s="8" customFormat="1" ht="18.75" x14ac:dyDescent="0.3">
      <c r="A7" s="344" t="s">
        <v>869</v>
      </c>
      <c r="B7" s="344"/>
      <c r="C7" s="344"/>
      <c r="D7" s="344"/>
      <c r="E7" s="344"/>
      <c r="F7" s="344"/>
      <c r="G7" s="344"/>
      <c r="H7" s="344"/>
      <c r="I7" s="344"/>
      <c r="J7" s="344"/>
      <c r="K7" s="344"/>
      <c r="L7" s="344"/>
      <c r="M7" s="344"/>
      <c r="N7" s="344"/>
      <c r="O7" s="344"/>
      <c r="P7" s="344"/>
      <c r="Q7" s="344"/>
      <c r="R7" s="344"/>
      <c r="S7" s="344"/>
      <c r="T7" s="344"/>
      <c r="U7" s="344"/>
      <c r="V7" s="344"/>
      <c r="W7" s="344"/>
      <c r="X7" s="344"/>
      <c r="Y7" s="159"/>
      <c r="Z7" s="159"/>
      <c r="AA7" s="159"/>
      <c r="AB7" s="159"/>
      <c r="AC7" s="159"/>
      <c r="AD7" s="159"/>
      <c r="AE7" s="159"/>
    </row>
    <row r="8" spans="1:47" x14ac:dyDescent="0.25">
      <c r="A8" s="336" t="s">
        <v>69</v>
      </c>
      <c r="B8" s="336"/>
      <c r="C8" s="336"/>
      <c r="D8" s="336"/>
      <c r="E8" s="336"/>
      <c r="F8" s="336"/>
      <c r="G8" s="336"/>
      <c r="H8" s="336"/>
      <c r="I8" s="336"/>
      <c r="J8" s="336"/>
      <c r="K8" s="336"/>
      <c r="L8" s="336"/>
      <c r="M8" s="336"/>
      <c r="N8" s="336"/>
      <c r="O8" s="336"/>
      <c r="P8" s="336"/>
      <c r="Q8" s="336"/>
      <c r="R8" s="336"/>
      <c r="S8" s="336"/>
      <c r="T8" s="336"/>
      <c r="U8" s="336"/>
      <c r="V8" s="336"/>
      <c r="W8" s="336"/>
      <c r="X8" s="336"/>
      <c r="Y8" s="25"/>
      <c r="Z8" s="25"/>
      <c r="AA8" s="25"/>
      <c r="AB8" s="25"/>
      <c r="AC8" s="25"/>
      <c r="AD8" s="25"/>
      <c r="AE8" s="25"/>
    </row>
    <row r="9" spans="1:47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</row>
    <row r="10" spans="1:47" ht="18.75" x14ac:dyDescent="0.3">
      <c r="A10" s="345" t="s">
        <v>21</v>
      </c>
      <c r="B10" s="345"/>
      <c r="C10" s="345"/>
      <c r="D10" s="345"/>
      <c r="E10" s="345"/>
      <c r="F10" s="345"/>
      <c r="G10" s="345"/>
      <c r="H10" s="345"/>
      <c r="I10" s="345"/>
      <c r="J10" s="345"/>
      <c r="K10" s="345"/>
      <c r="L10" s="345"/>
      <c r="M10" s="345"/>
      <c r="N10" s="345"/>
      <c r="O10" s="345"/>
      <c r="P10" s="345"/>
      <c r="Q10" s="345"/>
      <c r="R10" s="345"/>
      <c r="S10" s="345"/>
      <c r="T10" s="345"/>
      <c r="U10" s="345"/>
      <c r="V10" s="345"/>
      <c r="W10" s="345"/>
      <c r="X10" s="345"/>
      <c r="Y10" s="168"/>
      <c r="Z10" s="168"/>
      <c r="AA10" s="168"/>
      <c r="AB10" s="168"/>
      <c r="AC10" s="168"/>
      <c r="AD10" s="168"/>
      <c r="AE10" s="168"/>
    </row>
    <row r="11" spans="1:47" ht="18.75" x14ac:dyDescent="0.3">
      <c r="AE11" s="29"/>
    </row>
    <row r="12" spans="1:47" ht="18.75" x14ac:dyDescent="0.25">
      <c r="A12" s="341" t="s">
        <v>55</v>
      </c>
      <c r="B12" s="341"/>
      <c r="C12" s="341"/>
      <c r="D12" s="341"/>
      <c r="E12" s="341"/>
      <c r="F12" s="341"/>
      <c r="G12" s="341"/>
      <c r="H12" s="341"/>
      <c r="I12" s="341"/>
      <c r="J12" s="341"/>
      <c r="K12" s="341"/>
      <c r="L12" s="341"/>
      <c r="M12" s="341"/>
      <c r="N12" s="341"/>
      <c r="O12" s="341"/>
      <c r="P12" s="341"/>
      <c r="Q12" s="341"/>
      <c r="R12" s="341"/>
      <c r="S12" s="341"/>
      <c r="T12" s="341"/>
      <c r="U12" s="341"/>
      <c r="V12" s="341"/>
      <c r="W12" s="341"/>
      <c r="X12" s="341"/>
      <c r="Y12" s="19"/>
      <c r="Z12" s="19"/>
      <c r="AA12" s="19"/>
      <c r="AB12" s="169"/>
      <c r="AC12" s="169"/>
      <c r="AD12" s="169"/>
      <c r="AE12" s="169"/>
    </row>
    <row r="13" spans="1:47" x14ac:dyDescent="0.25">
      <c r="A13" s="336" t="s">
        <v>879</v>
      </c>
      <c r="B13" s="336"/>
      <c r="C13" s="336"/>
      <c r="D13" s="336"/>
      <c r="E13" s="336"/>
      <c r="F13" s="336"/>
      <c r="G13" s="336"/>
      <c r="H13" s="336"/>
      <c r="I13" s="336"/>
      <c r="J13" s="336"/>
      <c r="K13" s="336"/>
      <c r="L13" s="336"/>
      <c r="M13" s="336"/>
      <c r="N13" s="336"/>
      <c r="O13" s="336"/>
      <c r="P13" s="336"/>
      <c r="Q13" s="336"/>
      <c r="R13" s="336"/>
      <c r="S13" s="336"/>
      <c r="T13" s="336"/>
      <c r="U13" s="336"/>
      <c r="V13" s="336"/>
      <c r="W13" s="336"/>
      <c r="X13" s="336"/>
      <c r="Y13" s="25"/>
      <c r="Z13" s="25"/>
      <c r="AA13" s="25"/>
      <c r="AB13" s="25"/>
      <c r="AC13" s="25"/>
      <c r="AD13" s="25"/>
      <c r="AE13" s="25"/>
    </row>
    <row r="14" spans="1:47" x14ac:dyDescent="0.25">
      <c r="A14" s="374"/>
      <c r="B14" s="374"/>
      <c r="C14" s="374"/>
      <c r="D14" s="374"/>
      <c r="E14" s="374"/>
      <c r="F14" s="374"/>
      <c r="G14" s="374"/>
      <c r="H14" s="374"/>
      <c r="I14" s="374"/>
      <c r="J14" s="374"/>
      <c r="K14" s="374"/>
      <c r="L14" s="374"/>
      <c r="M14" s="374"/>
      <c r="N14" s="374"/>
      <c r="O14" s="374"/>
      <c r="P14" s="374"/>
      <c r="Q14" s="374"/>
      <c r="R14" s="374"/>
      <c r="S14" s="374"/>
      <c r="T14" s="374"/>
      <c r="U14" s="374"/>
      <c r="V14" s="374"/>
      <c r="W14" s="374"/>
      <c r="X14" s="374"/>
      <c r="Y14" s="182"/>
      <c r="Z14" s="182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83"/>
      <c r="AQ14" s="183"/>
      <c r="AR14" s="183"/>
      <c r="AS14" s="183"/>
      <c r="AT14" s="183"/>
      <c r="AU14" s="183"/>
    </row>
    <row r="15" spans="1:47" ht="22.5" customHeight="1" x14ac:dyDescent="0.25">
      <c r="A15" s="362" t="s">
        <v>67</v>
      </c>
      <c r="B15" s="365" t="s">
        <v>20</v>
      </c>
      <c r="C15" s="365" t="s">
        <v>5</v>
      </c>
      <c r="D15" s="376" t="s">
        <v>155</v>
      </c>
      <c r="E15" s="382" t="s">
        <v>863</v>
      </c>
      <c r="F15" s="383"/>
      <c r="G15" s="383"/>
      <c r="H15" s="383"/>
      <c r="I15" s="383"/>
      <c r="J15" s="383"/>
      <c r="K15" s="383"/>
      <c r="L15" s="383"/>
      <c r="M15" s="383"/>
      <c r="N15" s="383"/>
      <c r="O15" s="383"/>
      <c r="P15" s="384"/>
      <c r="Q15" s="382" t="s">
        <v>230</v>
      </c>
      <c r="R15" s="383"/>
      <c r="S15" s="383"/>
      <c r="T15" s="383"/>
      <c r="U15" s="384"/>
      <c r="V15" s="375" t="s">
        <v>7</v>
      </c>
      <c r="W15" s="375"/>
      <c r="X15" s="375"/>
      <c r="Y15" s="7"/>
      <c r="Z15" s="7"/>
    </row>
    <row r="16" spans="1:47" ht="22.5" customHeight="1" x14ac:dyDescent="0.25">
      <c r="A16" s="363"/>
      <c r="B16" s="365"/>
      <c r="C16" s="365"/>
      <c r="D16" s="377"/>
      <c r="E16" s="385"/>
      <c r="F16" s="386"/>
      <c r="G16" s="386"/>
      <c r="H16" s="386"/>
      <c r="I16" s="386"/>
      <c r="J16" s="386"/>
      <c r="K16" s="386"/>
      <c r="L16" s="386"/>
      <c r="M16" s="386"/>
      <c r="N16" s="386"/>
      <c r="O16" s="386"/>
      <c r="P16" s="387"/>
      <c r="Q16" s="388"/>
      <c r="R16" s="389"/>
      <c r="S16" s="389"/>
      <c r="T16" s="389"/>
      <c r="U16" s="390"/>
      <c r="V16" s="375"/>
      <c r="W16" s="375"/>
      <c r="X16" s="375"/>
      <c r="Y16" s="7"/>
      <c r="Z16" s="7"/>
    </row>
    <row r="17" spans="1:33" ht="24" customHeight="1" x14ac:dyDescent="0.25">
      <c r="A17" s="363"/>
      <c r="B17" s="365"/>
      <c r="C17" s="365"/>
      <c r="D17" s="377"/>
      <c r="E17" s="361" t="s">
        <v>9</v>
      </c>
      <c r="F17" s="361"/>
      <c r="G17" s="361"/>
      <c r="H17" s="361"/>
      <c r="I17" s="361"/>
      <c r="J17" s="361"/>
      <c r="K17" s="379" t="s">
        <v>10</v>
      </c>
      <c r="L17" s="380"/>
      <c r="M17" s="380"/>
      <c r="N17" s="380"/>
      <c r="O17" s="380"/>
      <c r="P17" s="381"/>
      <c r="Q17" s="385"/>
      <c r="R17" s="386"/>
      <c r="S17" s="386"/>
      <c r="T17" s="386"/>
      <c r="U17" s="387"/>
      <c r="V17" s="375"/>
      <c r="W17" s="375"/>
      <c r="X17" s="375"/>
      <c r="Y17" s="7"/>
      <c r="Z17" s="7"/>
    </row>
    <row r="18" spans="1:33" ht="75.75" customHeight="1" x14ac:dyDescent="0.25">
      <c r="A18" s="364"/>
      <c r="B18" s="365"/>
      <c r="C18" s="365"/>
      <c r="D18" s="378"/>
      <c r="E18" s="138" t="s">
        <v>64</v>
      </c>
      <c r="F18" s="44" t="s">
        <v>2</v>
      </c>
      <c r="G18" s="44" t="s">
        <v>3</v>
      </c>
      <c r="H18" s="13" t="s">
        <v>54</v>
      </c>
      <c r="I18" s="44" t="s">
        <v>1</v>
      </c>
      <c r="J18" s="44" t="s">
        <v>13</v>
      </c>
      <c r="K18" s="138" t="s">
        <v>64</v>
      </c>
      <c r="L18" s="44" t="s">
        <v>2</v>
      </c>
      <c r="M18" s="44" t="s">
        <v>3</v>
      </c>
      <c r="N18" s="13" t="s">
        <v>54</v>
      </c>
      <c r="O18" s="44" t="s">
        <v>1</v>
      </c>
      <c r="P18" s="44" t="s">
        <v>13</v>
      </c>
      <c r="Q18" s="44" t="s">
        <v>2</v>
      </c>
      <c r="R18" s="44" t="s">
        <v>3</v>
      </c>
      <c r="S18" s="13" t="s">
        <v>54</v>
      </c>
      <c r="T18" s="44" t="s">
        <v>1</v>
      </c>
      <c r="U18" s="44" t="s">
        <v>13</v>
      </c>
      <c r="V18" s="375"/>
      <c r="W18" s="375"/>
      <c r="X18" s="375"/>
      <c r="Y18" s="7"/>
      <c r="Z18" s="7"/>
    </row>
    <row r="19" spans="1:33" x14ac:dyDescent="0.25">
      <c r="A19" s="27">
        <v>1</v>
      </c>
      <c r="B19" s="27">
        <f t="shared" ref="B19:V19" si="0">A19+1</f>
        <v>2</v>
      </c>
      <c r="C19" s="27">
        <f t="shared" si="0"/>
        <v>3</v>
      </c>
      <c r="D19" s="184">
        <f t="shared" si="0"/>
        <v>4</v>
      </c>
      <c r="E19" s="184">
        <f t="shared" si="0"/>
        <v>5</v>
      </c>
      <c r="F19" s="184">
        <f t="shared" si="0"/>
        <v>6</v>
      </c>
      <c r="G19" s="184">
        <f t="shared" si="0"/>
        <v>7</v>
      </c>
      <c r="H19" s="184">
        <f t="shared" si="0"/>
        <v>8</v>
      </c>
      <c r="I19" s="184">
        <f t="shared" si="0"/>
        <v>9</v>
      </c>
      <c r="J19" s="184">
        <f t="shared" si="0"/>
        <v>10</v>
      </c>
      <c r="K19" s="184">
        <f t="shared" si="0"/>
        <v>11</v>
      </c>
      <c r="L19" s="184">
        <f t="shared" si="0"/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  <c r="Q19" s="27">
        <f t="shared" si="0"/>
        <v>17</v>
      </c>
      <c r="R19" s="27">
        <f t="shared" si="0"/>
        <v>18</v>
      </c>
      <c r="S19" s="27">
        <f t="shared" si="0"/>
        <v>19</v>
      </c>
      <c r="T19" s="27">
        <f t="shared" si="0"/>
        <v>20</v>
      </c>
      <c r="U19" s="27">
        <f t="shared" si="0"/>
        <v>21</v>
      </c>
      <c r="V19" s="372">
        <f t="shared" si="0"/>
        <v>22</v>
      </c>
      <c r="W19" s="372"/>
      <c r="X19" s="372"/>
      <c r="Y19" s="7"/>
      <c r="Z19" s="7"/>
    </row>
    <row r="20" spans="1:33" x14ac:dyDescent="0.25">
      <c r="A20" s="27"/>
      <c r="B20" s="27"/>
      <c r="C20" s="27"/>
      <c r="D20" s="184"/>
      <c r="E20" s="184"/>
      <c r="F20" s="184"/>
      <c r="G20" s="184"/>
      <c r="H20" s="184"/>
      <c r="I20" s="184"/>
      <c r="J20" s="184"/>
      <c r="K20" s="184"/>
      <c r="L20" s="184"/>
      <c r="M20" s="27"/>
      <c r="N20" s="27"/>
      <c r="O20" s="27"/>
      <c r="P20" s="27"/>
      <c r="Q20" s="27"/>
      <c r="R20" s="27"/>
      <c r="S20" s="27"/>
      <c r="T20" s="27"/>
      <c r="U20" s="27"/>
      <c r="V20" s="367"/>
      <c r="W20" s="368"/>
      <c r="X20" s="369"/>
      <c r="Y20" s="7"/>
      <c r="Z20" s="7"/>
    </row>
    <row r="21" spans="1:33" s="1" customFormat="1" x14ac:dyDescent="0.25">
      <c r="A21" s="391" t="s">
        <v>154</v>
      </c>
      <c r="B21" s="392"/>
      <c r="C21" s="393"/>
      <c r="D21" s="177"/>
      <c r="E21" s="177"/>
      <c r="F21" s="177"/>
      <c r="G21" s="177"/>
      <c r="H21" s="185"/>
      <c r="I21" s="185"/>
      <c r="J21" s="185"/>
      <c r="K21" s="185"/>
      <c r="L21" s="185"/>
      <c r="M21" s="179"/>
      <c r="N21" s="179"/>
      <c r="O21" s="179"/>
      <c r="P21" s="179"/>
      <c r="Q21" s="179"/>
      <c r="R21" s="179"/>
      <c r="S21" s="179"/>
      <c r="T21" s="179"/>
      <c r="U21" s="179"/>
      <c r="V21" s="373"/>
      <c r="W21" s="373"/>
      <c r="X21" s="373"/>
      <c r="Y21" s="180"/>
      <c r="Z21" s="180"/>
      <c r="AA21" s="180"/>
      <c r="AB21" s="180"/>
      <c r="AC21" s="180"/>
      <c r="AD21" s="180"/>
    </row>
    <row r="22" spans="1:33" ht="44.25" customHeight="1" x14ac:dyDescent="0.25">
      <c r="A22" s="371" t="s">
        <v>80</v>
      </c>
      <c r="B22" s="371"/>
      <c r="C22" s="371"/>
      <c r="D22" s="371"/>
      <c r="E22" s="371"/>
      <c r="F22" s="371"/>
      <c r="G22" s="371"/>
      <c r="H22" s="371"/>
      <c r="I22" s="371"/>
      <c r="J22" s="371"/>
      <c r="K22" s="371"/>
      <c r="L22" s="371"/>
      <c r="M22" s="371"/>
      <c r="N22" s="371"/>
      <c r="O22" s="371"/>
      <c r="P22" s="371"/>
      <c r="Q22" s="371"/>
      <c r="R22" s="371"/>
      <c r="S22" s="371"/>
      <c r="T22" s="371"/>
      <c r="U22" s="371"/>
      <c r="V22" s="371"/>
      <c r="W22" s="371"/>
      <c r="X22" s="371"/>
      <c r="Y22" s="4"/>
      <c r="Z22" s="4"/>
      <c r="AA22" s="7"/>
      <c r="AG22" s="3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33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33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6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24" t="s">
        <v>60</v>
      </c>
      <c r="AB1" s="7"/>
      <c r="AC1" s="10"/>
      <c r="AE1" s="2"/>
    </row>
    <row r="2" spans="1:36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29" t="s">
        <v>0</v>
      </c>
      <c r="AB2" s="7"/>
      <c r="AC2" s="10"/>
      <c r="AE2" s="2"/>
    </row>
    <row r="3" spans="1:36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29" t="s">
        <v>872</v>
      </c>
      <c r="AB3" s="7"/>
      <c r="AC3" s="10"/>
      <c r="AE3" s="2"/>
    </row>
    <row r="4" spans="1:36" s="23" customFormat="1" ht="18.75" x14ac:dyDescent="0.25">
      <c r="A4" s="370" t="s">
        <v>231</v>
      </c>
      <c r="B4" s="370"/>
      <c r="C4" s="370"/>
      <c r="D4" s="370"/>
      <c r="E4" s="370"/>
      <c r="F4" s="370"/>
      <c r="G4" s="370"/>
      <c r="H4" s="370"/>
      <c r="I4" s="370"/>
      <c r="J4" s="370"/>
      <c r="K4" s="370"/>
      <c r="L4" s="370"/>
      <c r="M4" s="370"/>
      <c r="N4" s="370"/>
      <c r="O4" s="370"/>
      <c r="P4" s="370"/>
      <c r="Q4" s="370"/>
      <c r="R4" s="370"/>
      <c r="S4" s="370"/>
      <c r="T4" s="370"/>
      <c r="U4" s="370"/>
      <c r="V4" s="370"/>
      <c r="W4" s="370"/>
      <c r="X4" s="370"/>
      <c r="Y4" s="370"/>
      <c r="Z4" s="370"/>
      <c r="AA4" s="370"/>
      <c r="AB4" s="181"/>
      <c r="AC4" s="181"/>
      <c r="AD4" s="181"/>
      <c r="AE4" s="181"/>
      <c r="AF4" s="181"/>
    </row>
    <row r="5" spans="1:36" s="8" customFormat="1" ht="18.75" x14ac:dyDescent="0.3">
      <c r="A5" s="344" t="s">
        <v>66</v>
      </c>
      <c r="B5" s="344"/>
      <c r="C5" s="344"/>
      <c r="D5" s="344"/>
      <c r="E5" s="344"/>
      <c r="F5" s="344"/>
      <c r="G5" s="344"/>
      <c r="H5" s="344"/>
      <c r="I5" s="344"/>
      <c r="J5" s="344"/>
      <c r="K5" s="344"/>
      <c r="L5" s="344"/>
      <c r="M5" s="344"/>
      <c r="N5" s="344"/>
      <c r="O5" s="344"/>
      <c r="P5" s="344"/>
      <c r="Q5" s="344"/>
      <c r="R5" s="344"/>
      <c r="S5" s="344"/>
      <c r="T5" s="344"/>
      <c r="U5" s="344"/>
      <c r="V5" s="344"/>
      <c r="W5" s="344"/>
      <c r="X5" s="344"/>
      <c r="Y5" s="344"/>
      <c r="Z5" s="344"/>
      <c r="AA5" s="344"/>
      <c r="AB5" s="159"/>
      <c r="AC5" s="159"/>
      <c r="AD5" s="159"/>
      <c r="AE5" s="159"/>
      <c r="AF5" s="159"/>
      <c r="AG5" s="159"/>
    </row>
    <row r="6" spans="1:36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</row>
    <row r="7" spans="1:36" s="8" customFormat="1" ht="18.75" x14ac:dyDescent="0.3">
      <c r="A7" s="344" t="s">
        <v>869</v>
      </c>
      <c r="B7" s="344"/>
      <c r="C7" s="344"/>
      <c r="D7" s="344"/>
      <c r="E7" s="344"/>
      <c r="F7" s="344"/>
      <c r="G7" s="344"/>
      <c r="H7" s="344"/>
      <c r="I7" s="344"/>
      <c r="J7" s="344"/>
      <c r="K7" s="344"/>
      <c r="L7" s="344"/>
      <c r="M7" s="344"/>
      <c r="N7" s="344"/>
      <c r="O7" s="344"/>
      <c r="P7" s="344"/>
      <c r="Q7" s="344"/>
      <c r="R7" s="344"/>
      <c r="S7" s="344"/>
      <c r="T7" s="344"/>
      <c r="U7" s="344"/>
      <c r="V7" s="344"/>
      <c r="W7" s="344"/>
      <c r="X7" s="344"/>
      <c r="Y7" s="344"/>
      <c r="Z7" s="344"/>
      <c r="AA7" s="344"/>
      <c r="AB7" s="159"/>
      <c r="AC7" s="159"/>
      <c r="AD7" s="159"/>
      <c r="AE7" s="159"/>
      <c r="AF7" s="159"/>
    </row>
    <row r="8" spans="1:36" x14ac:dyDescent="0.25">
      <c r="A8" s="394" t="s">
        <v>69</v>
      </c>
      <c r="B8" s="394"/>
      <c r="C8" s="394"/>
      <c r="D8" s="394"/>
      <c r="E8" s="394"/>
      <c r="F8" s="394"/>
      <c r="G8" s="394"/>
      <c r="H8" s="394"/>
      <c r="I8" s="394"/>
      <c r="J8" s="394"/>
      <c r="K8" s="394"/>
      <c r="L8" s="394"/>
      <c r="M8" s="394"/>
      <c r="N8" s="394"/>
      <c r="O8" s="394"/>
      <c r="P8" s="394"/>
      <c r="Q8" s="394"/>
      <c r="R8" s="394"/>
      <c r="S8" s="394"/>
      <c r="T8" s="394"/>
      <c r="U8" s="394"/>
      <c r="V8" s="394"/>
      <c r="W8" s="394"/>
      <c r="X8" s="394"/>
      <c r="Y8" s="394"/>
      <c r="Z8" s="394"/>
      <c r="AA8" s="394"/>
      <c r="AB8" s="25"/>
      <c r="AC8" s="25"/>
      <c r="AD8" s="25"/>
      <c r="AE8" s="25"/>
      <c r="AF8" s="25"/>
    </row>
    <row r="9" spans="1:36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</row>
    <row r="10" spans="1:36" ht="18.75" x14ac:dyDescent="0.3">
      <c r="A10" s="345" t="s">
        <v>21</v>
      </c>
      <c r="B10" s="345"/>
      <c r="C10" s="345"/>
      <c r="D10" s="345"/>
      <c r="E10" s="345"/>
      <c r="F10" s="345"/>
      <c r="G10" s="345"/>
      <c r="H10" s="345"/>
      <c r="I10" s="345"/>
      <c r="J10" s="345"/>
      <c r="K10" s="345"/>
      <c r="L10" s="345"/>
      <c r="M10" s="345"/>
      <c r="N10" s="345"/>
      <c r="O10" s="345"/>
      <c r="P10" s="345"/>
      <c r="Q10" s="345"/>
      <c r="R10" s="345"/>
      <c r="S10" s="345"/>
      <c r="T10" s="345"/>
      <c r="U10" s="345"/>
      <c r="V10" s="345"/>
      <c r="W10" s="345"/>
      <c r="X10" s="345"/>
      <c r="Y10" s="345"/>
      <c r="Z10" s="345"/>
      <c r="AA10" s="345"/>
      <c r="AB10" s="168"/>
      <c r="AC10" s="168"/>
      <c r="AD10" s="168"/>
      <c r="AE10" s="168"/>
      <c r="AF10" s="168"/>
    </row>
    <row r="11" spans="1:36" ht="18.75" x14ac:dyDescent="0.3">
      <c r="AF11" s="29"/>
    </row>
    <row r="12" spans="1:36" ht="18.75" x14ac:dyDescent="0.25">
      <c r="A12" s="341" t="s">
        <v>55</v>
      </c>
      <c r="B12" s="341"/>
      <c r="C12" s="341"/>
      <c r="D12" s="341"/>
      <c r="E12" s="341"/>
      <c r="F12" s="341"/>
      <c r="G12" s="341"/>
      <c r="H12" s="341"/>
      <c r="I12" s="341"/>
      <c r="J12" s="341"/>
      <c r="K12" s="341"/>
      <c r="L12" s="341"/>
      <c r="M12" s="341"/>
      <c r="N12" s="341"/>
      <c r="O12" s="341"/>
      <c r="P12" s="341"/>
      <c r="Q12" s="341"/>
      <c r="R12" s="341"/>
      <c r="S12" s="341"/>
      <c r="T12" s="341"/>
      <c r="U12" s="341"/>
      <c r="V12" s="341"/>
      <c r="W12" s="341"/>
      <c r="X12" s="341"/>
      <c r="Y12" s="341"/>
      <c r="Z12" s="341"/>
      <c r="AA12" s="341"/>
      <c r="AB12" s="19"/>
      <c r="AC12" s="169"/>
      <c r="AD12" s="169"/>
      <c r="AE12" s="169"/>
      <c r="AF12" s="169"/>
    </row>
    <row r="13" spans="1:36" x14ac:dyDescent="0.25">
      <c r="A13" s="336" t="s">
        <v>880</v>
      </c>
      <c r="B13" s="336"/>
      <c r="C13" s="336"/>
      <c r="D13" s="336"/>
      <c r="E13" s="336"/>
      <c r="F13" s="336"/>
      <c r="G13" s="336"/>
      <c r="H13" s="336"/>
      <c r="I13" s="336"/>
      <c r="J13" s="336"/>
      <c r="K13" s="336"/>
      <c r="L13" s="336"/>
      <c r="M13" s="336"/>
      <c r="N13" s="336"/>
      <c r="O13" s="336"/>
      <c r="P13" s="336"/>
      <c r="Q13" s="336"/>
      <c r="R13" s="336"/>
      <c r="S13" s="336"/>
      <c r="T13" s="336"/>
      <c r="U13" s="336"/>
      <c r="V13" s="336"/>
      <c r="W13" s="336"/>
      <c r="X13" s="336"/>
      <c r="Y13" s="336"/>
      <c r="Z13" s="336"/>
      <c r="AA13" s="336"/>
      <c r="AB13" s="25"/>
      <c r="AC13" s="25"/>
      <c r="AD13" s="25"/>
      <c r="AE13" s="25"/>
      <c r="AF13" s="25"/>
    </row>
    <row r="14" spans="1:36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7"/>
      <c r="AJ14" s="3"/>
    </row>
    <row r="15" spans="1:36" ht="15.75" customHeight="1" x14ac:dyDescent="0.25">
      <c r="A15" s="362" t="s">
        <v>67</v>
      </c>
      <c r="B15" s="365" t="s">
        <v>20</v>
      </c>
      <c r="C15" s="365" t="s">
        <v>5</v>
      </c>
      <c r="D15" s="362" t="s">
        <v>155</v>
      </c>
      <c r="E15" s="361" t="s">
        <v>73</v>
      </c>
      <c r="F15" s="361"/>
      <c r="G15" s="361"/>
      <c r="H15" s="361"/>
      <c r="I15" s="361"/>
      <c r="J15" s="361"/>
      <c r="K15" s="361"/>
      <c r="L15" s="361"/>
      <c r="M15" s="361"/>
      <c r="N15" s="361"/>
      <c r="O15" s="361"/>
      <c r="P15" s="361"/>
      <c r="Q15" s="361"/>
      <c r="R15" s="361"/>
      <c r="S15" s="361"/>
      <c r="T15" s="382" t="s">
        <v>230</v>
      </c>
      <c r="U15" s="383"/>
      <c r="V15" s="383"/>
      <c r="W15" s="383"/>
      <c r="X15" s="383"/>
      <c r="Y15" s="383"/>
      <c r="Z15" s="384"/>
      <c r="AA15" s="375" t="s">
        <v>7</v>
      </c>
      <c r="AB15" s="7"/>
      <c r="AC15" s="7"/>
    </row>
    <row r="16" spans="1:36" ht="26.25" customHeight="1" x14ac:dyDescent="0.25">
      <c r="A16" s="363"/>
      <c r="B16" s="365"/>
      <c r="C16" s="365"/>
      <c r="D16" s="363"/>
      <c r="E16" s="361"/>
      <c r="F16" s="361"/>
      <c r="G16" s="361"/>
      <c r="H16" s="361"/>
      <c r="I16" s="361"/>
      <c r="J16" s="361"/>
      <c r="K16" s="361"/>
      <c r="L16" s="361"/>
      <c r="M16" s="361"/>
      <c r="N16" s="361"/>
      <c r="O16" s="361"/>
      <c r="P16" s="361"/>
      <c r="Q16" s="361"/>
      <c r="R16" s="361"/>
      <c r="S16" s="361"/>
      <c r="T16" s="388"/>
      <c r="U16" s="389"/>
      <c r="V16" s="389"/>
      <c r="W16" s="389"/>
      <c r="X16" s="389"/>
      <c r="Y16" s="389"/>
      <c r="Z16" s="390"/>
      <c r="AA16" s="375"/>
      <c r="AB16" s="7"/>
      <c r="AC16" s="7"/>
    </row>
    <row r="17" spans="1:33" ht="30" customHeight="1" x14ac:dyDescent="0.25">
      <c r="A17" s="363"/>
      <c r="B17" s="365"/>
      <c r="C17" s="365"/>
      <c r="D17" s="363"/>
      <c r="E17" s="361" t="s">
        <v>9</v>
      </c>
      <c r="F17" s="361"/>
      <c r="G17" s="361"/>
      <c r="H17" s="361"/>
      <c r="I17" s="361"/>
      <c r="J17" s="361"/>
      <c r="K17" s="361"/>
      <c r="L17" s="361" t="s">
        <v>10</v>
      </c>
      <c r="M17" s="361"/>
      <c r="N17" s="361"/>
      <c r="O17" s="361"/>
      <c r="P17" s="361"/>
      <c r="Q17" s="361"/>
      <c r="R17" s="361"/>
      <c r="S17" s="361"/>
      <c r="T17" s="385"/>
      <c r="U17" s="386"/>
      <c r="V17" s="386"/>
      <c r="W17" s="386"/>
      <c r="X17" s="386"/>
      <c r="Y17" s="386"/>
      <c r="Z17" s="387"/>
      <c r="AA17" s="375"/>
      <c r="AB17" s="7"/>
      <c r="AC17" s="7"/>
    </row>
    <row r="18" spans="1:33" ht="96" customHeight="1" x14ac:dyDescent="0.25">
      <c r="A18" s="364"/>
      <c r="B18" s="365"/>
      <c r="C18" s="365"/>
      <c r="D18" s="364"/>
      <c r="E18" s="13" t="s">
        <v>2</v>
      </c>
      <c r="F18" s="13" t="s">
        <v>3</v>
      </c>
      <c r="G18" s="13" t="s">
        <v>11</v>
      </c>
      <c r="H18" s="13" t="s">
        <v>12</v>
      </c>
      <c r="I18" s="13" t="s">
        <v>6</v>
      </c>
      <c r="J18" s="13" t="s">
        <v>1</v>
      </c>
      <c r="K18" s="44" t="s">
        <v>13</v>
      </c>
      <c r="L18" s="45" t="s">
        <v>233</v>
      </c>
      <c r="M18" s="13" t="s">
        <v>2</v>
      </c>
      <c r="N18" s="13" t="s">
        <v>3</v>
      </c>
      <c r="O18" s="13" t="s">
        <v>11</v>
      </c>
      <c r="P18" s="13" t="s">
        <v>12</v>
      </c>
      <c r="Q18" s="13" t="s">
        <v>6</v>
      </c>
      <c r="R18" s="13" t="s">
        <v>1</v>
      </c>
      <c r="S18" s="44" t="s">
        <v>13</v>
      </c>
      <c r="T18" s="13" t="s">
        <v>2</v>
      </c>
      <c r="U18" s="13" t="s">
        <v>3</v>
      </c>
      <c r="V18" s="13" t="s">
        <v>11</v>
      </c>
      <c r="W18" s="13" t="s">
        <v>12</v>
      </c>
      <c r="X18" s="13" t="s">
        <v>6</v>
      </c>
      <c r="Y18" s="13" t="s">
        <v>1</v>
      </c>
      <c r="Z18" s="44" t="s">
        <v>13</v>
      </c>
      <c r="AA18" s="375"/>
      <c r="AB18" s="7"/>
      <c r="AC18" s="7"/>
    </row>
    <row r="19" spans="1:33" x14ac:dyDescent="0.25">
      <c r="A19" s="27">
        <v>1</v>
      </c>
      <c r="B19" s="27">
        <v>2</v>
      </c>
      <c r="C19" s="27">
        <v>3</v>
      </c>
      <c r="D19" s="184">
        <f>C19+1</f>
        <v>4</v>
      </c>
      <c r="E19" s="27">
        <f t="shared" ref="E19:L19" si="0">D19+1</f>
        <v>5</v>
      </c>
      <c r="F19" s="27">
        <f t="shared" si="0"/>
        <v>6</v>
      </c>
      <c r="G19" s="27">
        <f t="shared" si="0"/>
        <v>7</v>
      </c>
      <c r="H19" s="27">
        <f t="shared" si="0"/>
        <v>8</v>
      </c>
      <c r="I19" s="27">
        <f t="shared" si="0"/>
        <v>9</v>
      </c>
      <c r="J19" s="27">
        <f t="shared" si="0"/>
        <v>10</v>
      </c>
      <c r="K19" s="27">
        <f t="shared" si="0"/>
        <v>11</v>
      </c>
      <c r="L19" s="27">
        <f t="shared" si="0"/>
        <v>12</v>
      </c>
      <c r="M19" s="27">
        <f t="shared" ref="M19:AA19" si="1">L19+1</f>
        <v>13</v>
      </c>
      <c r="N19" s="27">
        <f t="shared" si="1"/>
        <v>14</v>
      </c>
      <c r="O19" s="27">
        <f t="shared" si="1"/>
        <v>15</v>
      </c>
      <c r="P19" s="27">
        <f t="shared" si="1"/>
        <v>16</v>
      </c>
      <c r="Q19" s="27">
        <f t="shared" si="1"/>
        <v>17</v>
      </c>
      <c r="R19" s="27">
        <f t="shared" si="1"/>
        <v>18</v>
      </c>
      <c r="S19" s="27">
        <f t="shared" si="1"/>
        <v>19</v>
      </c>
      <c r="T19" s="27">
        <f t="shared" si="1"/>
        <v>20</v>
      </c>
      <c r="U19" s="27">
        <f t="shared" si="1"/>
        <v>21</v>
      </c>
      <c r="V19" s="27">
        <f t="shared" si="1"/>
        <v>22</v>
      </c>
      <c r="W19" s="27">
        <f t="shared" si="1"/>
        <v>23</v>
      </c>
      <c r="X19" s="27">
        <f t="shared" si="1"/>
        <v>24</v>
      </c>
      <c r="Y19" s="27">
        <f t="shared" si="1"/>
        <v>25</v>
      </c>
      <c r="Z19" s="27">
        <f t="shared" si="1"/>
        <v>26</v>
      </c>
      <c r="AA19" s="27">
        <f t="shared" si="1"/>
        <v>27</v>
      </c>
      <c r="AB19" s="7"/>
      <c r="AC19" s="7"/>
    </row>
    <row r="20" spans="1:33" x14ac:dyDescent="0.25">
      <c r="A20" s="27"/>
      <c r="B20" s="27"/>
      <c r="C20" s="27"/>
      <c r="D20" s="184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88"/>
      <c r="AB20" s="7"/>
      <c r="AC20" s="7"/>
    </row>
    <row r="21" spans="1:33" s="1" customFormat="1" x14ac:dyDescent="0.25">
      <c r="A21" s="323" t="s">
        <v>154</v>
      </c>
      <c r="B21" s="324"/>
      <c r="C21" s="325"/>
      <c r="D21" s="177"/>
      <c r="E21" s="178"/>
      <c r="F21" s="178"/>
      <c r="G21" s="178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53"/>
      <c r="AB21" s="180"/>
      <c r="AC21" s="180"/>
      <c r="AD21" s="180"/>
      <c r="AE21" s="180"/>
      <c r="AF21" s="180"/>
      <c r="AG21" s="180"/>
    </row>
    <row r="22" spans="1:33" ht="37.5" customHeight="1" x14ac:dyDescent="0.25">
      <c r="A22" s="371" t="s">
        <v>80</v>
      </c>
      <c r="B22" s="371"/>
      <c r="C22" s="371"/>
      <c r="D22" s="371"/>
      <c r="E22" s="371"/>
      <c r="F22" s="371"/>
      <c r="G22" s="371"/>
      <c r="H22" s="371"/>
      <c r="I22" s="371"/>
      <c r="J22" s="371"/>
      <c r="K22" s="371"/>
      <c r="L22" s="371"/>
      <c r="M22" s="371"/>
      <c r="N22" s="371"/>
      <c r="O22" s="371"/>
      <c r="P22" s="371"/>
      <c r="Q22" s="371"/>
      <c r="R22" s="371"/>
      <c r="S22" s="371"/>
      <c r="T22" s="371"/>
      <c r="U22" s="371"/>
      <c r="V22" s="371"/>
      <c r="W22" s="371"/>
      <c r="X22" s="371"/>
      <c r="Y22" s="371"/>
      <c r="Z22" s="371"/>
      <c r="AA22" s="371"/>
      <c r="AB22" s="7"/>
      <c r="AC22" s="7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BB28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54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24" t="s">
        <v>61</v>
      </c>
      <c r="V1" s="7"/>
      <c r="W1" s="7"/>
      <c r="X1" s="10"/>
      <c r="Z1" s="7"/>
      <c r="AC1" s="2"/>
    </row>
    <row r="2" spans="1:54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29" t="s">
        <v>0</v>
      </c>
      <c r="V2" s="7"/>
      <c r="W2" s="7"/>
      <c r="X2" s="10"/>
      <c r="Z2" s="7"/>
      <c r="AC2" s="2"/>
    </row>
    <row r="3" spans="1:54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29" t="s">
        <v>872</v>
      </c>
      <c r="V3" s="7"/>
      <c r="W3" s="7"/>
      <c r="X3" s="10"/>
      <c r="Z3" s="7"/>
      <c r="AC3" s="2"/>
    </row>
    <row r="4" spans="1:54" s="23" customFormat="1" ht="18.75" customHeight="1" x14ac:dyDescent="0.25">
      <c r="A4" s="370" t="s">
        <v>868</v>
      </c>
      <c r="B4" s="370"/>
      <c r="C4" s="370"/>
      <c r="D4" s="370"/>
      <c r="E4" s="370"/>
      <c r="F4" s="370"/>
      <c r="G4" s="370"/>
      <c r="H4" s="370"/>
      <c r="I4" s="370"/>
      <c r="J4" s="370"/>
      <c r="K4" s="370"/>
      <c r="L4" s="370"/>
      <c r="M4" s="370"/>
      <c r="N4" s="370"/>
      <c r="O4" s="370"/>
      <c r="P4" s="370"/>
      <c r="Q4" s="370"/>
      <c r="R4" s="370"/>
      <c r="S4" s="370"/>
      <c r="T4" s="370"/>
      <c r="U4" s="370"/>
      <c r="V4" s="189"/>
      <c r="W4" s="189"/>
      <c r="X4" s="189"/>
      <c r="Y4" s="189"/>
      <c r="Z4" s="181"/>
      <c r="AA4" s="181"/>
      <c r="AB4" s="181"/>
      <c r="AC4" s="181"/>
      <c r="AD4" s="181"/>
    </row>
    <row r="5" spans="1:54" s="8" customFormat="1" ht="18.75" customHeight="1" x14ac:dyDescent="0.3">
      <c r="A5" s="344" t="s">
        <v>66</v>
      </c>
      <c r="B5" s="344"/>
      <c r="C5" s="344"/>
      <c r="D5" s="344"/>
      <c r="E5" s="344"/>
      <c r="F5" s="344"/>
      <c r="G5" s="344"/>
      <c r="H5" s="344"/>
      <c r="I5" s="344"/>
      <c r="J5" s="344"/>
      <c r="K5" s="344"/>
      <c r="L5" s="344"/>
      <c r="M5" s="344"/>
      <c r="N5" s="344"/>
      <c r="O5" s="344"/>
      <c r="P5" s="344"/>
      <c r="Q5" s="344"/>
      <c r="R5" s="344"/>
      <c r="S5" s="344"/>
      <c r="T5" s="344"/>
      <c r="U5" s="344"/>
      <c r="V5" s="159"/>
      <c r="W5" s="159"/>
      <c r="X5" s="159"/>
      <c r="Y5" s="159"/>
      <c r="Z5" s="159"/>
      <c r="AA5" s="159"/>
      <c r="AB5" s="159"/>
      <c r="AC5" s="159"/>
      <c r="AD5" s="159"/>
      <c r="AE5" s="159"/>
    </row>
    <row r="6" spans="1:54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</row>
    <row r="7" spans="1:54" s="8" customFormat="1" ht="18.75" customHeight="1" x14ac:dyDescent="0.3">
      <c r="A7" s="344" t="s">
        <v>869</v>
      </c>
      <c r="B7" s="344"/>
      <c r="C7" s="344"/>
      <c r="D7" s="344"/>
      <c r="E7" s="344"/>
      <c r="F7" s="344"/>
      <c r="G7" s="344"/>
      <c r="H7" s="344"/>
      <c r="I7" s="344"/>
      <c r="J7" s="344"/>
      <c r="K7" s="344"/>
      <c r="L7" s="344"/>
      <c r="M7" s="344"/>
      <c r="N7" s="344"/>
      <c r="O7" s="344"/>
      <c r="P7" s="344"/>
      <c r="Q7" s="344"/>
      <c r="R7" s="344"/>
      <c r="S7" s="344"/>
      <c r="T7" s="344"/>
      <c r="U7" s="344"/>
      <c r="V7" s="159"/>
      <c r="W7" s="159"/>
      <c r="X7" s="159"/>
      <c r="Y7" s="159"/>
      <c r="Z7" s="159"/>
      <c r="AA7" s="159"/>
      <c r="AB7" s="159"/>
      <c r="AC7" s="159"/>
      <c r="AD7" s="159"/>
    </row>
    <row r="8" spans="1:54" ht="15.75" customHeight="1" x14ac:dyDescent="0.25">
      <c r="A8" s="394" t="s">
        <v>75</v>
      </c>
      <c r="B8" s="394"/>
      <c r="C8" s="394"/>
      <c r="D8" s="394"/>
      <c r="E8" s="394"/>
      <c r="F8" s="394"/>
      <c r="G8" s="394"/>
      <c r="H8" s="394"/>
      <c r="I8" s="394"/>
      <c r="J8" s="394"/>
      <c r="K8" s="394"/>
      <c r="L8" s="394"/>
      <c r="M8" s="394"/>
      <c r="N8" s="394"/>
      <c r="O8" s="394"/>
      <c r="P8" s="394"/>
      <c r="Q8" s="394"/>
      <c r="R8" s="394"/>
      <c r="S8" s="394"/>
      <c r="T8" s="394"/>
      <c r="U8" s="394"/>
      <c r="V8" s="21"/>
      <c r="W8" s="21"/>
      <c r="X8" s="21"/>
      <c r="Y8" s="21"/>
      <c r="Z8" s="25"/>
      <c r="AA8" s="25"/>
      <c r="AB8" s="25"/>
      <c r="AC8" s="25"/>
      <c r="AD8" s="25"/>
    </row>
    <row r="9" spans="1:54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54" ht="18.75" x14ac:dyDescent="0.3">
      <c r="A10" s="345" t="s">
        <v>21</v>
      </c>
      <c r="B10" s="345"/>
      <c r="C10" s="345"/>
      <c r="D10" s="345"/>
      <c r="E10" s="345"/>
      <c r="F10" s="345"/>
      <c r="G10" s="345"/>
      <c r="H10" s="345"/>
      <c r="I10" s="345"/>
      <c r="J10" s="345"/>
      <c r="K10" s="345"/>
      <c r="L10" s="345"/>
      <c r="M10" s="345"/>
      <c r="N10" s="345"/>
      <c r="O10" s="345"/>
      <c r="P10" s="345"/>
      <c r="Q10" s="345"/>
      <c r="R10" s="345"/>
      <c r="S10" s="345"/>
      <c r="T10" s="345"/>
      <c r="U10" s="345"/>
      <c r="V10" s="168"/>
      <c r="W10" s="168"/>
      <c r="X10" s="168"/>
      <c r="Y10" s="168"/>
      <c r="Z10" s="168"/>
      <c r="AA10" s="168"/>
      <c r="AB10" s="168"/>
      <c r="AC10" s="168"/>
      <c r="AD10" s="168"/>
    </row>
    <row r="11" spans="1:54" ht="18.75" x14ac:dyDescent="0.3">
      <c r="AD11" s="29"/>
    </row>
    <row r="12" spans="1:54" ht="18.75" x14ac:dyDescent="0.25">
      <c r="A12" s="19" t="s">
        <v>55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69"/>
      <c r="AB12" s="169"/>
      <c r="AC12" s="169"/>
      <c r="AD12" s="169"/>
    </row>
    <row r="13" spans="1:54" x14ac:dyDescent="0.25">
      <c r="A13" s="336" t="s">
        <v>881</v>
      </c>
      <c r="B13" s="336"/>
      <c r="C13" s="336"/>
      <c r="D13" s="336"/>
      <c r="E13" s="336"/>
      <c r="F13" s="336"/>
      <c r="G13" s="336"/>
      <c r="H13" s="336"/>
      <c r="I13" s="336"/>
      <c r="J13" s="336"/>
      <c r="K13" s="336"/>
      <c r="L13" s="336"/>
      <c r="M13" s="336"/>
      <c r="N13" s="336"/>
      <c r="O13" s="336"/>
      <c r="P13" s="336"/>
      <c r="Q13" s="336"/>
      <c r="R13" s="336"/>
      <c r="S13" s="336"/>
      <c r="T13" s="336"/>
      <c r="U13" s="336"/>
      <c r="V13" s="25"/>
      <c r="W13" s="25"/>
      <c r="X13" s="25"/>
      <c r="Y13" s="25"/>
      <c r="Z13" s="25"/>
      <c r="AA13" s="25"/>
      <c r="AB13" s="25"/>
      <c r="AC13" s="25"/>
      <c r="AD13" s="25"/>
    </row>
    <row r="14" spans="1:54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7"/>
      <c r="AH14" s="3"/>
    </row>
    <row r="15" spans="1:54" x14ac:dyDescent="0.25">
      <c r="A15" s="366"/>
      <c r="B15" s="366"/>
      <c r="C15" s="366"/>
      <c r="D15" s="366"/>
      <c r="E15" s="366"/>
      <c r="F15" s="366"/>
      <c r="G15" s="366"/>
      <c r="H15" s="366"/>
      <c r="I15" s="366"/>
      <c r="J15" s="366"/>
      <c r="K15" s="366"/>
      <c r="L15" s="366"/>
      <c r="M15" s="366"/>
      <c r="N15" s="366"/>
      <c r="O15" s="366"/>
      <c r="P15" s="366"/>
      <c r="Q15" s="366"/>
      <c r="R15" s="366"/>
      <c r="S15" s="366"/>
      <c r="T15" s="366"/>
      <c r="U15" s="366"/>
      <c r="V15" s="182"/>
      <c r="W15" s="182"/>
      <c r="X15" s="182"/>
      <c r="Y15" s="182"/>
      <c r="Z15" s="182"/>
      <c r="AA15" s="182"/>
      <c r="AB15" s="170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</row>
    <row r="16" spans="1:54" x14ac:dyDescent="0.25">
      <c r="A16" s="362" t="s">
        <v>67</v>
      </c>
      <c r="B16" s="365" t="s">
        <v>20</v>
      </c>
      <c r="C16" s="365" t="s">
        <v>5</v>
      </c>
      <c r="D16" s="362" t="s">
        <v>65</v>
      </c>
      <c r="E16" s="365" t="s">
        <v>152</v>
      </c>
      <c r="F16" s="365"/>
      <c r="G16" s="365"/>
      <c r="H16" s="365"/>
      <c r="I16" s="365"/>
      <c r="J16" s="365"/>
      <c r="K16" s="365"/>
      <c r="L16" s="365"/>
      <c r="M16" s="365"/>
      <c r="N16" s="365"/>
      <c r="O16" s="365"/>
      <c r="P16" s="365" t="s">
        <v>230</v>
      </c>
      <c r="Q16" s="365"/>
      <c r="R16" s="365"/>
      <c r="S16" s="365"/>
      <c r="T16" s="365"/>
      <c r="U16" s="365" t="s">
        <v>7</v>
      </c>
      <c r="V16" s="171"/>
      <c r="W16" s="9"/>
      <c r="X16" s="7"/>
      <c r="Y16" s="7"/>
      <c r="Z16" s="7"/>
      <c r="AA16" s="7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</row>
    <row r="17" spans="1:54" x14ac:dyDescent="0.25">
      <c r="A17" s="363"/>
      <c r="B17" s="365"/>
      <c r="C17" s="365"/>
      <c r="D17" s="363"/>
      <c r="E17" s="365"/>
      <c r="F17" s="365"/>
      <c r="G17" s="365"/>
      <c r="H17" s="365"/>
      <c r="I17" s="365"/>
      <c r="J17" s="365"/>
      <c r="K17" s="365"/>
      <c r="L17" s="365"/>
      <c r="M17" s="365"/>
      <c r="N17" s="365"/>
      <c r="O17" s="365"/>
      <c r="P17" s="365"/>
      <c r="Q17" s="365"/>
      <c r="R17" s="365"/>
      <c r="S17" s="365"/>
      <c r="T17" s="365"/>
      <c r="U17" s="365"/>
      <c r="V17" s="171"/>
      <c r="W17" s="9"/>
      <c r="X17" s="7"/>
      <c r="Y17" s="7"/>
      <c r="Z17" s="7"/>
      <c r="AA17" s="7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</row>
    <row r="18" spans="1:54" ht="27.75" customHeight="1" x14ac:dyDescent="0.25">
      <c r="A18" s="363"/>
      <c r="B18" s="365"/>
      <c r="C18" s="365"/>
      <c r="D18" s="363"/>
      <c r="E18" s="361" t="s">
        <v>9</v>
      </c>
      <c r="F18" s="361"/>
      <c r="G18" s="361"/>
      <c r="H18" s="361"/>
      <c r="I18" s="361"/>
      <c r="J18" s="361" t="s">
        <v>10</v>
      </c>
      <c r="K18" s="361"/>
      <c r="L18" s="361"/>
      <c r="M18" s="361"/>
      <c r="N18" s="361"/>
      <c r="O18" s="361"/>
      <c r="P18" s="365"/>
      <c r="Q18" s="365"/>
      <c r="R18" s="365"/>
      <c r="S18" s="365"/>
      <c r="T18" s="365"/>
      <c r="U18" s="365"/>
      <c r="V18" s="9"/>
      <c r="W18" s="9"/>
      <c r="X18" s="7"/>
      <c r="Y18" s="7"/>
      <c r="Z18" s="7"/>
      <c r="AA18" s="7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</row>
    <row r="19" spans="1:54" ht="81.75" customHeight="1" x14ac:dyDescent="0.25">
      <c r="A19" s="364"/>
      <c r="B19" s="365"/>
      <c r="C19" s="365"/>
      <c r="D19" s="364"/>
      <c r="E19" s="44" t="s">
        <v>2</v>
      </c>
      <c r="F19" s="44" t="s">
        <v>3</v>
      </c>
      <c r="G19" s="44" t="s">
        <v>54</v>
      </c>
      <c r="H19" s="44" t="s">
        <v>1</v>
      </c>
      <c r="I19" s="44" t="s">
        <v>13</v>
      </c>
      <c r="J19" s="45" t="s">
        <v>234</v>
      </c>
      <c r="K19" s="44" t="s">
        <v>2</v>
      </c>
      <c r="L19" s="44" t="s">
        <v>3</v>
      </c>
      <c r="M19" s="44" t="s">
        <v>54</v>
      </c>
      <c r="N19" s="44" t="s">
        <v>1</v>
      </c>
      <c r="O19" s="44" t="s">
        <v>13</v>
      </c>
      <c r="P19" s="44" t="s">
        <v>2</v>
      </c>
      <c r="Q19" s="44" t="s">
        <v>3</v>
      </c>
      <c r="R19" s="44" t="s">
        <v>54</v>
      </c>
      <c r="S19" s="44" t="s">
        <v>1</v>
      </c>
      <c r="T19" s="44" t="s">
        <v>13</v>
      </c>
      <c r="U19" s="365"/>
      <c r="V19" s="9"/>
      <c r="W19" s="9"/>
      <c r="X19" s="7"/>
      <c r="Y19" s="7"/>
      <c r="Z19" s="7"/>
      <c r="AA19" s="7"/>
    </row>
    <row r="20" spans="1:54" x14ac:dyDescent="0.25">
      <c r="A20" s="27">
        <v>1</v>
      </c>
      <c r="B20" s="27">
        <v>2</v>
      </c>
      <c r="C20" s="27">
        <v>3</v>
      </c>
      <c r="D20" s="184">
        <v>4</v>
      </c>
      <c r="E20" s="27">
        <f t="shared" ref="E20:U20" si="0">D20+1</f>
        <v>5</v>
      </c>
      <c r="F20" s="27">
        <f t="shared" si="0"/>
        <v>6</v>
      </c>
      <c r="G20" s="27">
        <f t="shared" si="0"/>
        <v>7</v>
      </c>
      <c r="H20" s="27">
        <f t="shared" si="0"/>
        <v>8</v>
      </c>
      <c r="I20" s="27">
        <f t="shared" si="0"/>
        <v>9</v>
      </c>
      <c r="J20" s="27">
        <f t="shared" si="0"/>
        <v>10</v>
      </c>
      <c r="K20" s="27">
        <f t="shared" si="0"/>
        <v>11</v>
      </c>
      <c r="L20" s="27">
        <f t="shared" si="0"/>
        <v>12</v>
      </c>
      <c r="M20" s="27">
        <f t="shared" si="0"/>
        <v>13</v>
      </c>
      <c r="N20" s="27">
        <f t="shared" si="0"/>
        <v>14</v>
      </c>
      <c r="O20" s="27">
        <f t="shared" si="0"/>
        <v>15</v>
      </c>
      <c r="P20" s="27">
        <f t="shared" si="0"/>
        <v>16</v>
      </c>
      <c r="Q20" s="27">
        <f t="shared" si="0"/>
        <v>17</v>
      </c>
      <c r="R20" s="27">
        <f t="shared" si="0"/>
        <v>18</v>
      </c>
      <c r="S20" s="27">
        <f t="shared" si="0"/>
        <v>19</v>
      </c>
      <c r="T20" s="27">
        <f t="shared" si="0"/>
        <v>20</v>
      </c>
      <c r="U20" s="27">
        <f t="shared" si="0"/>
        <v>21</v>
      </c>
      <c r="V20" s="7"/>
      <c r="W20" s="7"/>
      <c r="X20" s="7"/>
      <c r="Y20" s="7"/>
      <c r="Z20" s="7"/>
      <c r="AA20" s="7"/>
    </row>
    <row r="21" spans="1:54" x14ac:dyDescent="0.25">
      <c r="A21" s="27"/>
      <c r="B21" s="27"/>
      <c r="C21" s="27"/>
      <c r="D21" s="184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188"/>
      <c r="Q21" s="188"/>
      <c r="R21" s="188"/>
      <c r="S21" s="188"/>
      <c r="T21" s="188"/>
      <c r="U21" s="188"/>
      <c r="V21" s="7"/>
      <c r="W21" s="7"/>
      <c r="X21" s="7"/>
      <c r="Y21" s="7"/>
      <c r="Z21" s="7"/>
      <c r="AA21" s="7"/>
    </row>
    <row r="22" spans="1:54" s="1" customFormat="1" ht="24" customHeight="1" x14ac:dyDescent="0.25">
      <c r="A22" s="323" t="s">
        <v>154</v>
      </c>
      <c r="B22" s="324"/>
      <c r="C22" s="325"/>
      <c r="D22" s="177"/>
      <c r="E22" s="178"/>
      <c r="F22" s="178"/>
      <c r="G22" s="178"/>
      <c r="H22" s="179"/>
      <c r="I22" s="179"/>
      <c r="J22" s="179"/>
      <c r="K22" s="179"/>
      <c r="L22" s="179"/>
      <c r="M22" s="179"/>
      <c r="N22" s="179"/>
      <c r="O22" s="179"/>
      <c r="P22" s="190"/>
      <c r="Q22" s="190"/>
      <c r="R22" s="190"/>
      <c r="S22" s="190"/>
      <c r="T22" s="190"/>
      <c r="U22" s="43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</row>
    <row r="23" spans="1:54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54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5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5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54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54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9" customWidth="1"/>
    <col min="2" max="2" width="33.875" style="139" customWidth="1"/>
    <col min="3" max="3" width="17.25" style="139" customWidth="1"/>
    <col min="4" max="45" width="7.625" style="139" customWidth="1"/>
    <col min="46" max="16384" width="9" style="139"/>
  </cols>
  <sheetData>
    <row r="1" spans="1:45" ht="18.75" x14ac:dyDescent="0.2">
      <c r="AS1" s="24" t="s">
        <v>838</v>
      </c>
    </row>
    <row r="2" spans="1:45" ht="18.75" x14ac:dyDescent="0.3">
      <c r="J2" s="191"/>
      <c r="K2" s="395"/>
      <c r="L2" s="395"/>
      <c r="M2" s="395"/>
      <c r="N2" s="395"/>
      <c r="O2" s="191"/>
      <c r="AS2" s="29" t="s">
        <v>0</v>
      </c>
    </row>
    <row r="3" spans="1:45" ht="18.75" x14ac:dyDescent="0.3">
      <c r="J3" s="140"/>
      <c r="K3" s="140"/>
      <c r="L3" s="140"/>
      <c r="M3" s="140"/>
      <c r="N3" s="140"/>
      <c r="O3" s="140"/>
      <c r="AS3" s="29" t="s">
        <v>872</v>
      </c>
    </row>
    <row r="4" spans="1:45" s="8" customFormat="1" ht="18.75" x14ac:dyDescent="0.3">
      <c r="A4" s="332" t="s">
        <v>865</v>
      </c>
      <c r="B4" s="332"/>
      <c r="C4" s="332"/>
      <c r="D4" s="332"/>
      <c r="E4" s="332"/>
      <c r="F4" s="332"/>
      <c r="G4" s="332"/>
      <c r="H4" s="332"/>
      <c r="I4" s="332"/>
      <c r="J4" s="332"/>
      <c r="K4" s="332"/>
      <c r="L4" s="332"/>
      <c r="M4" s="332"/>
      <c r="N4" s="332"/>
      <c r="O4" s="332"/>
      <c r="P4" s="332"/>
      <c r="Q4" s="332"/>
      <c r="R4" s="332"/>
      <c r="S4" s="332"/>
      <c r="T4" s="332"/>
      <c r="U4" s="332"/>
      <c r="V4" s="332"/>
      <c r="W4" s="332"/>
      <c r="X4" s="332"/>
      <c r="Y4" s="332"/>
      <c r="Z4" s="332"/>
      <c r="AA4" s="332"/>
      <c r="AB4" s="332"/>
      <c r="AC4" s="332"/>
      <c r="AD4" s="332"/>
      <c r="AE4" s="332"/>
      <c r="AF4" s="332"/>
      <c r="AG4" s="332"/>
      <c r="AH4" s="332"/>
      <c r="AI4" s="332"/>
      <c r="AJ4" s="332"/>
      <c r="AK4" s="332"/>
      <c r="AL4" s="332"/>
      <c r="AM4" s="332"/>
      <c r="AN4" s="332"/>
      <c r="AO4" s="332"/>
      <c r="AP4" s="332"/>
      <c r="AQ4" s="332"/>
      <c r="AR4" s="332"/>
      <c r="AS4" s="332"/>
    </row>
    <row r="5" spans="1:45" s="8" customFormat="1" ht="18.75" customHeight="1" x14ac:dyDescent="0.3">
      <c r="A5" s="344" t="s">
        <v>66</v>
      </c>
      <c r="B5" s="344"/>
      <c r="C5" s="344"/>
      <c r="D5" s="344"/>
      <c r="E5" s="344"/>
      <c r="F5" s="344"/>
      <c r="G5" s="344"/>
      <c r="H5" s="344"/>
      <c r="I5" s="344"/>
      <c r="J5" s="344"/>
      <c r="K5" s="344"/>
      <c r="L5" s="344"/>
      <c r="M5" s="344"/>
      <c r="N5" s="344"/>
      <c r="O5" s="344"/>
      <c r="P5" s="344"/>
      <c r="Q5" s="344"/>
      <c r="R5" s="344"/>
      <c r="S5" s="344"/>
      <c r="T5" s="344"/>
      <c r="U5" s="344"/>
      <c r="V5" s="344"/>
      <c r="W5" s="344"/>
      <c r="X5" s="344"/>
      <c r="Y5" s="344"/>
      <c r="Z5" s="344"/>
      <c r="AA5" s="344"/>
      <c r="AB5" s="344"/>
      <c r="AC5" s="344"/>
      <c r="AD5" s="344"/>
      <c r="AE5" s="344"/>
      <c r="AF5" s="344"/>
      <c r="AG5" s="344"/>
      <c r="AH5" s="344"/>
      <c r="AI5" s="344"/>
      <c r="AJ5" s="344"/>
      <c r="AK5" s="344"/>
      <c r="AL5" s="344"/>
      <c r="AM5" s="344"/>
      <c r="AN5" s="344"/>
      <c r="AO5" s="344"/>
      <c r="AP5" s="344"/>
      <c r="AQ5" s="344"/>
      <c r="AR5" s="344"/>
      <c r="AS5" s="344"/>
    </row>
    <row r="6" spans="1:45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45" s="8" customFormat="1" ht="18.75" customHeight="1" x14ac:dyDescent="0.3">
      <c r="A7" s="344" t="s">
        <v>876</v>
      </c>
      <c r="B7" s="344"/>
      <c r="C7" s="344"/>
      <c r="D7" s="344"/>
      <c r="E7" s="344"/>
      <c r="F7" s="344"/>
      <c r="G7" s="344"/>
      <c r="H7" s="344"/>
      <c r="I7" s="344"/>
      <c r="J7" s="344"/>
      <c r="K7" s="344"/>
      <c r="L7" s="344"/>
      <c r="M7" s="344"/>
      <c r="N7" s="344"/>
      <c r="O7" s="344"/>
      <c r="P7" s="344"/>
      <c r="Q7" s="344"/>
      <c r="R7" s="344"/>
      <c r="S7" s="344"/>
      <c r="T7" s="344"/>
      <c r="U7" s="344"/>
      <c r="V7" s="344"/>
      <c r="W7" s="344"/>
      <c r="X7" s="344"/>
      <c r="Y7" s="344"/>
      <c r="Z7" s="344"/>
      <c r="AA7" s="344"/>
      <c r="AB7" s="344"/>
      <c r="AC7" s="344"/>
      <c r="AD7" s="344"/>
      <c r="AE7" s="344"/>
      <c r="AF7" s="344"/>
      <c r="AG7" s="344"/>
      <c r="AH7" s="344"/>
      <c r="AI7" s="344"/>
      <c r="AJ7" s="344"/>
      <c r="AK7" s="344"/>
      <c r="AL7" s="344"/>
      <c r="AM7" s="344"/>
      <c r="AN7" s="344"/>
      <c r="AO7" s="344"/>
      <c r="AP7" s="344"/>
      <c r="AQ7" s="344"/>
      <c r="AR7" s="344"/>
      <c r="AS7" s="344"/>
    </row>
    <row r="8" spans="1:45" s="5" customFormat="1" ht="15.75" x14ac:dyDescent="0.25">
      <c r="A8" s="336" t="s">
        <v>883</v>
      </c>
      <c r="B8" s="336"/>
      <c r="C8" s="336"/>
      <c r="D8" s="336"/>
      <c r="E8" s="336"/>
      <c r="F8" s="336"/>
      <c r="G8" s="336"/>
      <c r="H8" s="336"/>
      <c r="I8" s="336"/>
      <c r="J8" s="336"/>
      <c r="K8" s="336"/>
      <c r="L8" s="336"/>
      <c r="M8" s="336"/>
      <c r="N8" s="336"/>
      <c r="O8" s="336"/>
      <c r="P8" s="336"/>
      <c r="Q8" s="336"/>
      <c r="R8" s="336"/>
      <c r="S8" s="336"/>
      <c r="T8" s="336"/>
      <c r="U8" s="336"/>
      <c r="V8" s="336"/>
      <c r="W8" s="336"/>
      <c r="X8" s="336"/>
      <c r="Y8" s="336"/>
      <c r="Z8" s="336"/>
      <c r="AA8" s="336"/>
      <c r="AB8" s="336"/>
      <c r="AC8" s="336"/>
      <c r="AD8" s="336"/>
      <c r="AE8" s="336"/>
      <c r="AF8" s="336"/>
      <c r="AG8" s="336"/>
      <c r="AH8" s="336"/>
      <c r="AI8" s="336"/>
      <c r="AJ8" s="336"/>
      <c r="AK8" s="336"/>
      <c r="AL8" s="336"/>
      <c r="AM8" s="336"/>
      <c r="AN8" s="336"/>
      <c r="AO8" s="336"/>
      <c r="AP8" s="336"/>
      <c r="AQ8" s="336"/>
      <c r="AR8" s="336"/>
      <c r="AS8" s="336"/>
    </row>
    <row r="9" spans="1:45" s="5" customFormat="1" ht="15.75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45" s="5" customFormat="1" ht="18.75" x14ac:dyDescent="0.3">
      <c r="A10" s="345" t="s">
        <v>21</v>
      </c>
      <c r="B10" s="345"/>
      <c r="C10" s="345"/>
      <c r="D10" s="345"/>
      <c r="E10" s="345"/>
      <c r="F10" s="345"/>
      <c r="G10" s="345"/>
      <c r="H10" s="345"/>
      <c r="I10" s="345"/>
      <c r="J10" s="345"/>
      <c r="K10" s="345"/>
      <c r="L10" s="345"/>
      <c r="M10" s="345"/>
      <c r="N10" s="345"/>
      <c r="O10" s="345"/>
      <c r="P10" s="345"/>
      <c r="Q10" s="345"/>
      <c r="R10" s="345"/>
      <c r="S10" s="345"/>
      <c r="T10" s="345"/>
      <c r="U10" s="345"/>
      <c r="V10" s="345"/>
      <c r="W10" s="345"/>
      <c r="X10" s="345"/>
      <c r="Y10" s="345"/>
      <c r="Z10" s="345"/>
      <c r="AA10" s="345"/>
      <c r="AB10" s="345"/>
      <c r="AC10" s="345"/>
      <c r="AD10" s="345"/>
      <c r="AE10" s="345"/>
      <c r="AF10" s="345"/>
      <c r="AG10" s="345"/>
      <c r="AH10" s="345"/>
      <c r="AI10" s="345"/>
      <c r="AJ10" s="345"/>
      <c r="AK10" s="345"/>
      <c r="AL10" s="345"/>
      <c r="AM10" s="345"/>
      <c r="AN10" s="345"/>
      <c r="AO10" s="345"/>
      <c r="AP10" s="345"/>
      <c r="AQ10" s="345"/>
      <c r="AR10" s="345"/>
      <c r="AS10" s="345"/>
    </row>
    <row r="11" spans="1:45" s="5" customFormat="1" ht="18.75" x14ac:dyDescent="0.3">
      <c r="AA11" s="29"/>
    </row>
    <row r="12" spans="1:45" s="5" customFormat="1" ht="18.75" x14ac:dyDescent="0.25">
      <c r="A12" s="341" t="s">
        <v>55</v>
      </c>
      <c r="B12" s="341"/>
      <c r="C12" s="341"/>
      <c r="D12" s="341"/>
      <c r="E12" s="341"/>
      <c r="F12" s="341"/>
      <c r="G12" s="341"/>
      <c r="H12" s="341"/>
      <c r="I12" s="341"/>
      <c r="J12" s="341"/>
      <c r="K12" s="341"/>
      <c r="L12" s="341"/>
      <c r="M12" s="341"/>
      <c r="N12" s="341"/>
      <c r="O12" s="341"/>
      <c r="P12" s="341"/>
      <c r="Q12" s="341"/>
      <c r="R12" s="341"/>
      <c r="S12" s="341"/>
      <c r="T12" s="341"/>
      <c r="U12" s="341"/>
      <c r="V12" s="341"/>
      <c r="W12" s="341"/>
      <c r="X12" s="341"/>
      <c r="Y12" s="341"/>
      <c r="Z12" s="341"/>
      <c r="AA12" s="341"/>
      <c r="AB12" s="341"/>
      <c r="AC12" s="341"/>
      <c r="AD12" s="341"/>
      <c r="AE12" s="341"/>
      <c r="AF12" s="341"/>
      <c r="AG12" s="341"/>
      <c r="AH12" s="341"/>
      <c r="AI12" s="341"/>
      <c r="AJ12" s="341"/>
      <c r="AK12" s="341"/>
      <c r="AL12" s="341"/>
      <c r="AM12" s="341"/>
      <c r="AN12" s="341"/>
      <c r="AO12" s="341"/>
      <c r="AP12" s="341"/>
      <c r="AQ12" s="341"/>
      <c r="AR12" s="341"/>
      <c r="AS12" s="341"/>
    </row>
    <row r="13" spans="1:45" s="5" customFormat="1" ht="15.75" x14ac:dyDescent="0.25">
      <c r="A13" s="336" t="s">
        <v>882</v>
      </c>
      <c r="B13" s="336"/>
      <c r="C13" s="336"/>
      <c r="D13" s="336"/>
      <c r="E13" s="336"/>
      <c r="F13" s="336"/>
      <c r="G13" s="336"/>
      <c r="H13" s="336"/>
      <c r="I13" s="336"/>
      <c r="J13" s="336"/>
      <c r="K13" s="336"/>
      <c r="L13" s="336"/>
      <c r="M13" s="336"/>
      <c r="N13" s="336"/>
      <c r="O13" s="336"/>
      <c r="P13" s="336"/>
      <c r="Q13" s="336"/>
      <c r="R13" s="336"/>
      <c r="S13" s="336"/>
      <c r="T13" s="336"/>
      <c r="U13" s="336"/>
      <c r="V13" s="336"/>
      <c r="W13" s="336"/>
      <c r="X13" s="336"/>
      <c r="Y13" s="336"/>
      <c r="Z13" s="336"/>
      <c r="AA13" s="336"/>
      <c r="AB13" s="336"/>
      <c r="AC13" s="336"/>
      <c r="AD13" s="336"/>
      <c r="AE13" s="336"/>
      <c r="AF13" s="336"/>
      <c r="AG13" s="336"/>
      <c r="AH13" s="336"/>
      <c r="AI13" s="336"/>
      <c r="AJ13" s="336"/>
      <c r="AK13" s="336"/>
      <c r="AL13" s="336"/>
      <c r="AM13" s="336"/>
      <c r="AN13" s="336"/>
      <c r="AO13" s="336"/>
      <c r="AP13" s="336"/>
      <c r="AQ13" s="336"/>
      <c r="AR13" s="336"/>
      <c r="AS13" s="336"/>
    </row>
    <row r="14" spans="1:45" s="140" customFormat="1" ht="15.75" customHeight="1" x14ac:dyDescent="0.2">
      <c r="A14" s="396"/>
      <c r="B14" s="396"/>
      <c r="C14" s="396"/>
      <c r="D14" s="396"/>
      <c r="E14" s="396"/>
      <c r="F14" s="396"/>
      <c r="G14" s="396"/>
      <c r="H14" s="396"/>
      <c r="I14" s="396"/>
      <c r="J14" s="396"/>
      <c r="K14" s="396"/>
      <c r="L14" s="396"/>
      <c r="M14" s="396"/>
      <c r="N14" s="396"/>
      <c r="O14" s="396"/>
      <c r="P14" s="396"/>
      <c r="Q14" s="396"/>
      <c r="R14" s="396"/>
      <c r="S14" s="396"/>
      <c r="T14" s="396"/>
      <c r="U14" s="396"/>
      <c r="V14" s="396"/>
      <c r="W14" s="396"/>
      <c r="X14" s="396"/>
      <c r="Y14" s="396"/>
      <c r="Z14" s="396"/>
      <c r="AA14" s="396"/>
      <c r="AB14" s="396"/>
      <c r="AC14" s="396"/>
      <c r="AD14" s="396"/>
      <c r="AE14" s="396"/>
      <c r="AF14" s="396"/>
      <c r="AG14" s="396"/>
      <c r="AH14" s="396"/>
      <c r="AI14" s="396"/>
      <c r="AJ14" s="396"/>
      <c r="AK14" s="396"/>
      <c r="AL14" s="396"/>
      <c r="AM14" s="396"/>
      <c r="AN14" s="396"/>
      <c r="AO14" s="396"/>
      <c r="AP14" s="396"/>
      <c r="AQ14" s="396"/>
      <c r="AR14" s="396"/>
      <c r="AS14" s="396"/>
    </row>
    <row r="15" spans="1:45" s="141" customFormat="1" ht="63" customHeight="1" x14ac:dyDescent="0.25">
      <c r="A15" s="397" t="s">
        <v>67</v>
      </c>
      <c r="B15" s="398" t="s">
        <v>19</v>
      </c>
      <c r="C15" s="398" t="s">
        <v>5</v>
      </c>
      <c r="D15" s="398" t="s">
        <v>870</v>
      </c>
      <c r="E15" s="398"/>
      <c r="F15" s="398"/>
      <c r="G15" s="398"/>
      <c r="H15" s="398"/>
      <c r="I15" s="398"/>
      <c r="J15" s="398"/>
      <c r="K15" s="398"/>
      <c r="L15" s="398"/>
      <c r="M15" s="398"/>
      <c r="N15" s="398"/>
      <c r="O15" s="398"/>
      <c r="P15" s="398"/>
      <c r="Q15" s="398"/>
      <c r="R15" s="398"/>
      <c r="S15" s="398"/>
      <c r="T15" s="398"/>
      <c r="U15" s="398"/>
      <c r="V15" s="398"/>
      <c r="W15" s="398"/>
      <c r="X15" s="398"/>
      <c r="Y15" s="398"/>
      <c r="Z15" s="398"/>
      <c r="AA15" s="398"/>
      <c r="AB15" s="398"/>
      <c r="AC15" s="398"/>
      <c r="AD15" s="398"/>
      <c r="AE15" s="398"/>
      <c r="AF15" s="398"/>
      <c r="AG15" s="398"/>
      <c r="AH15" s="398"/>
      <c r="AI15" s="398"/>
      <c r="AJ15" s="398"/>
      <c r="AK15" s="398"/>
      <c r="AL15" s="398"/>
      <c r="AM15" s="398"/>
      <c r="AN15" s="398"/>
      <c r="AO15" s="398"/>
      <c r="AP15" s="398"/>
      <c r="AQ15" s="398"/>
      <c r="AR15" s="398"/>
      <c r="AS15" s="398"/>
    </row>
    <row r="16" spans="1:45" ht="87.75" customHeight="1" x14ac:dyDescent="0.2">
      <c r="A16" s="397"/>
      <c r="B16" s="398"/>
      <c r="C16" s="398"/>
      <c r="D16" s="398" t="s">
        <v>842</v>
      </c>
      <c r="E16" s="398"/>
      <c r="F16" s="398"/>
      <c r="G16" s="398"/>
      <c r="H16" s="398"/>
      <c r="I16" s="398"/>
      <c r="J16" s="398" t="s">
        <v>843</v>
      </c>
      <c r="K16" s="398"/>
      <c r="L16" s="398"/>
      <c r="M16" s="398"/>
      <c r="N16" s="398"/>
      <c r="O16" s="398"/>
      <c r="P16" s="398" t="s">
        <v>844</v>
      </c>
      <c r="Q16" s="398"/>
      <c r="R16" s="398"/>
      <c r="S16" s="398"/>
      <c r="T16" s="398"/>
      <c r="U16" s="398"/>
      <c r="V16" s="398" t="s">
        <v>845</v>
      </c>
      <c r="W16" s="398"/>
      <c r="X16" s="398"/>
      <c r="Y16" s="398"/>
      <c r="Z16" s="398"/>
      <c r="AA16" s="398"/>
      <c r="AB16" s="398" t="s">
        <v>846</v>
      </c>
      <c r="AC16" s="398"/>
      <c r="AD16" s="398"/>
      <c r="AE16" s="398"/>
      <c r="AF16" s="398"/>
      <c r="AG16" s="398"/>
      <c r="AH16" s="398" t="s">
        <v>847</v>
      </c>
      <c r="AI16" s="398"/>
      <c r="AJ16" s="398"/>
      <c r="AK16" s="398"/>
      <c r="AL16" s="398"/>
      <c r="AM16" s="398"/>
      <c r="AN16" s="398" t="s">
        <v>848</v>
      </c>
      <c r="AO16" s="398"/>
      <c r="AP16" s="398"/>
      <c r="AQ16" s="398"/>
      <c r="AR16" s="398"/>
      <c r="AS16" s="398"/>
    </row>
    <row r="17" spans="1:45" s="142" customFormat="1" ht="108.75" customHeight="1" x14ac:dyDescent="0.2">
      <c r="A17" s="397"/>
      <c r="B17" s="398"/>
      <c r="C17" s="398"/>
      <c r="D17" s="399" t="s">
        <v>849</v>
      </c>
      <c r="E17" s="399"/>
      <c r="F17" s="399" t="s">
        <v>849</v>
      </c>
      <c r="G17" s="399"/>
      <c r="H17" s="399" t="s">
        <v>850</v>
      </c>
      <c r="I17" s="399"/>
      <c r="J17" s="399" t="s">
        <v>849</v>
      </c>
      <c r="K17" s="399"/>
      <c r="L17" s="399" t="s">
        <v>849</v>
      </c>
      <c r="M17" s="399"/>
      <c r="N17" s="399" t="s">
        <v>850</v>
      </c>
      <c r="O17" s="399"/>
      <c r="P17" s="399" t="s">
        <v>849</v>
      </c>
      <c r="Q17" s="399"/>
      <c r="R17" s="399" t="s">
        <v>849</v>
      </c>
      <c r="S17" s="399"/>
      <c r="T17" s="399" t="s">
        <v>850</v>
      </c>
      <c r="U17" s="399"/>
      <c r="V17" s="399" t="s">
        <v>849</v>
      </c>
      <c r="W17" s="399"/>
      <c r="X17" s="399" t="s">
        <v>849</v>
      </c>
      <c r="Y17" s="399"/>
      <c r="Z17" s="399" t="s">
        <v>850</v>
      </c>
      <c r="AA17" s="399"/>
      <c r="AB17" s="399" t="s">
        <v>849</v>
      </c>
      <c r="AC17" s="399"/>
      <c r="AD17" s="399" t="s">
        <v>849</v>
      </c>
      <c r="AE17" s="399"/>
      <c r="AF17" s="399" t="s">
        <v>850</v>
      </c>
      <c r="AG17" s="399"/>
      <c r="AH17" s="399" t="s">
        <v>849</v>
      </c>
      <c r="AI17" s="399"/>
      <c r="AJ17" s="399" t="s">
        <v>849</v>
      </c>
      <c r="AK17" s="399"/>
      <c r="AL17" s="399" t="s">
        <v>850</v>
      </c>
      <c r="AM17" s="399"/>
      <c r="AN17" s="399" t="s">
        <v>849</v>
      </c>
      <c r="AO17" s="399"/>
      <c r="AP17" s="399" t="s">
        <v>849</v>
      </c>
      <c r="AQ17" s="399"/>
      <c r="AR17" s="399" t="s">
        <v>850</v>
      </c>
      <c r="AS17" s="399"/>
    </row>
    <row r="18" spans="1:45" ht="36" customHeight="1" x14ac:dyDescent="0.2">
      <c r="A18" s="397"/>
      <c r="B18" s="398"/>
      <c r="C18" s="398"/>
      <c r="D18" s="143" t="s">
        <v>9</v>
      </c>
      <c r="E18" s="144" t="s">
        <v>10</v>
      </c>
      <c r="F18" s="143" t="s">
        <v>9</v>
      </c>
      <c r="G18" s="144" t="s">
        <v>10</v>
      </c>
      <c r="H18" s="143" t="s">
        <v>9</v>
      </c>
      <c r="I18" s="144" t="s">
        <v>10</v>
      </c>
      <c r="J18" s="143" t="s">
        <v>9</v>
      </c>
      <c r="K18" s="144" t="s">
        <v>10</v>
      </c>
      <c r="L18" s="143" t="s">
        <v>9</v>
      </c>
      <c r="M18" s="144" t="s">
        <v>10</v>
      </c>
      <c r="N18" s="143" t="s">
        <v>9</v>
      </c>
      <c r="O18" s="144" t="s">
        <v>10</v>
      </c>
      <c r="P18" s="143" t="s">
        <v>9</v>
      </c>
      <c r="Q18" s="144" t="s">
        <v>10</v>
      </c>
      <c r="R18" s="143" t="s">
        <v>9</v>
      </c>
      <c r="S18" s="144" t="s">
        <v>10</v>
      </c>
      <c r="T18" s="143" t="s">
        <v>9</v>
      </c>
      <c r="U18" s="144" t="s">
        <v>10</v>
      </c>
      <c r="V18" s="143" t="s">
        <v>9</v>
      </c>
      <c r="W18" s="144" t="s">
        <v>10</v>
      </c>
      <c r="X18" s="143" t="s">
        <v>9</v>
      </c>
      <c r="Y18" s="144" t="s">
        <v>10</v>
      </c>
      <c r="Z18" s="143" t="s">
        <v>9</v>
      </c>
      <c r="AA18" s="144" t="s">
        <v>10</v>
      </c>
      <c r="AB18" s="143" t="s">
        <v>9</v>
      </c>
      <c r="AC18" s="144" t="s">
        <v>10</v>
      </c>
      <c r="AD18" s="143" t="s">
        <v>9</v>
      </c>
      <c r="AE18" s="144" t="s">
        <v>10</v>
      </c>
      <c r="AF18" s="143" t="s">
        <v>9</v>
      </c>
      <c r="AG18" s="144" t="s">
        <v>10</v>
      </c>
      <c r="AH18" s="143" t="s">
        <v>9</v>
      </c>
      <c r="AI18" s="144" t="s">
        <v>10</v>
      </c>
      <c r="AJ18" s="143" t="s">
        <v>9</v>
      </c>
      <c r="AK18" s="144" t="s">
        <v>10</v>
      </c>
      <c r="AL18" s="143" t="s">
        <v>9</v>
      </c>
      <c r="AM18" s="144" t="s">
        <v>10</v>
      </c>
      <c r="AN18" s="143" t="s">
        <v>9</v>
      </c>
      <c r="AO18" s="144" t="s">
        <v>10</v>
      </c>
      <c r="AP18" s="143" t="s">
        <v>9</v>
      </c>
      <c r="AQ18" s="144" t="s">
        <v>10</v>
      </c>
      <c r="AR18" s="143" t="s">
        <v>9</v>
      </c>
      <c r="AS18" s="144" t="s">
        <v>10</v>
      </c>
    </row>
    <row r="19" spans="1:45" s="149" customFormat="1" ht="15.75" x14ac:dyDescent="0.25">
      <c r="A19" s="147">
        <v>1</v>
      </c>
      <c r="B19" s="146">
        <v>2</v>
      </c>
      <c r="C19" s="147">
        <v>3</v>
      </c>
      <c r="D19" s="193" t="s">
        <v>28</v>
      </c>
      <c r="E19" s="193" t="s">
        <v>29</v>
      </c>
      <c r="F19" s="193" t="s">
        <v>851</v>
      </c>
      <c r="G19" s="193" t="s">
        <v>852</v>
      </c>
      <c r="H19" s="193" t="s">
        <v>853</v>
      </c>
      <c r="I19" s="193" t="s">
        <v>853</v>
      </c>
      <c r="J19" s="193" t="s">
        <v>30</v>
      </c>
      <c r="K19" s="193" t="s">
        <v>31</v>
      </c>
      <c r="L19" s="193" t="s">
        <v>32</v>
      </c>
      <c r="M19" s="193" t="s">
        <v>33</v>
      </c>
      <c r="N19" s="193" t="s">
        <v>854</v>
      </c>
      <c r="O19" s="193" t="s">
        <v>854</v>
      </c>
      <c r="P19" s="193" t="s">
        <v>34</v>
      </c>
      <c r="Q19" s="193" t="s">
        <v>35</v>
      </c>
      <c r="R19" s="193" t="s">
        <v>36</v>
      </c>
      <c r="S19" s="193" t="s">
        <v>37</v>
      </c>
      <c r="T19" s="193" t="s">
        <v>855</v>
      </c>
      <c r="U19" s="193" t="s">
        <v>855</v>
      </c>
      <c r="V19" s="193" t="s">
        <v>38</v>
      </c>
      <c r="W19" s="193" t="s">
        <v>39</v>
      </c>
      <c r="X19" s="193" t="s">
        <v>40</v>
      </c>
      <c r="Y19" s="193" t="s">
        <v>41</v>
      </c>
      <c r="Z19" s="193" t="s">
        <v>856</v>
      </c>
      <c r="AA19" s="193" t="s">
        <v>856</v>
      </c>
      <c r="AB19" s="193" t="s">
        <v>42</v>
      </c>
      <c r="AC19" s="193" t="s">
        <v>43</v>
      </c>
      <c r="AD19" s="193" t="s">
        <v>44</v>
      </c>
      <c r="AE19" s="193" t="s">
        <v>45</v>
      </c>
      <c r="AF19" s="193" t="s">
        <v>857</v>
      </c>
      <c r="AG19" s="193" t="s">
        <v>857</v>
      </c>
      <c r="AH19" s="193" t="s">
        <v>46</v>
      </c>
      <c r="AI19" s="193" t="s">
        <v>47</v>
      </c>
      <c r="AJ19" s="193" t="s">
        <v>48</v>
      </c>
      <c r="AK19" s="193" t="s">
        <v>49</v>
      </c>
      <c r="AL19" s="193" t="s">
        <v>858</v>
      </c>
      <c r="AM19" s="193" t="s">
        <v>858</v>
      </c>
      <c r="AN19" s="193" t="s">
        <v>50</v>
      </c>
      <c r="AO19" s="193" t="s">
        <v>51</v>
      </c>
      <c r="AP19" s="193" t="s">
        <v>52</v>
      </c>
      <c r="AQ19" s="193" t="s">
        <v>53</v>
      </c>
      <c r="AR19" s="193" t="s">
        <v>859</v>
      </c>
      <c r="AS19" s="193" t="s">
        <v>859</v>
      </c>
    </row>
    <row r="20" spans="1:45" s="149" customFormat="1" ht="15.75" x14ac:dyDescent="0.25">
      <c r="A20" s="147"/>
      <c r="B20" s="146"/>
      <c r="C20" s="147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</row>
    <row r="21" spans="1:45" s="149" customFormat="1" ht="15.75" x14ac:dyDescent="0.25">
      <c r="A21" s="145"/>
      <c r="B21" s="194"/>
      <c r="C21" s="146"/>
      <c r="D21" s="146"/>
      <c r="E21" s="147"/>
      <c r="F21" s="147"/>
      <c r="G21" s="147"/>
      <c r="H21" s="147"/>
      <c r="I21" s="146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6" customWidth="1"/>
    <col min="2" max="2" width="39.375" style="16" customWidth="1"/>
    <col min="3" max="3" width="18.25" style="16" customWidth="1"/>
    <col min="4" max="4" width="21.75" style="16" customWidth="1"/>
    <col min="5" max="5" width="29.375" style="16" customWidth="1"/>
    <col min="6" max="6" width="14.125" style="16" customWidth="1"/>
    <col min="7" max="7" width="13.375" style="16" customWidth="1"/>
    <col min="8" max="8" width="16.375" style="16" customWidth="1"/>
    <col min="9" max="9" width="18.75" style="16" customWidth="1"/>
    <col min="10" max="10" width="17" style="16" customWidth="1"/>
    <col min="11" max="11" width="19.5" style="16" customWidth="1"/>
    <col min="12" max="12" width="16.25" style="16" customWidth="1"/>
    <col min="13" max="13" width="19.875" style="16" customWidth="1"/>
    <col min="14" max="15" width="8.25" style="16" customWidth="1"/>
    <col min="16" max="16" width="9.5" style="16" customWidth="1"/>
    <col min="17" max="17" width="10.125" style="16" customWidth="1"/>
    <col min="18" max="23" width="8.25" style="16" customWidth="1"/>
    <col min="24" max="24" width="12.75" style="16" customWidth="1"/>
    <col min="25" max="16384" width="9" style="16"/>
  </cols>
  <sheetData>
    <row r="1" spans="1:19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24" t="s">
        <v>860</v>
      </c>
    </row>
    <row r="2" spans="1:19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9" t="s">
        <v>0</v>
      </c>
    </row>
    <row r="3" spans="1:19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29" t="s">
        <v>872</v>
      </c>
    </row>
    <row r="4" spans="1:19" s="23" customFormat="1" ht="59.25" customHeight="1" x14ac:dyDescent="0.25">
      <c r="B4" s="370" t="s">
        <v>866</v>
      </c>
      <c r="C4" s="370"/>
      <c r="D4" s="370"/>
      <c r="E4" s="370"/>
      <c r="F4" s="370"/>
      <c r="G4" s="370"/>
      <c r="H4" s="370"/>
      <c r="I4" s="370"/>
      <c r="J4" s="370"/>
      <c r="K4" s="189"/>
      <c r="L4" s="189"/>
      <c r="M4" s="189"/>
      <c r="N4" s="181"/>
      <c r="O4" s="181"/>
      <c r="P4" s="181"/>
      <c r="Q4" s="181"/>
      <c r="R4" s="181"/>
    </row>
    <row r="5" spans="1:19" s="8" customFormat="1" ht="18.75" customHeight="1" x14ac:dyDescent="0.3">
      <c r="A5" s="344" t="s">
        <v>66</v>
      </c>
      <c r="B5" s="344"/>
      <c r="C5" s="344"/>
      <c r="D5" s="344"/>
      <c r="E5" s="344"/>
      <c r="F5" s="344"/>
      <c r="G5" s="344"/>
      <c r="H5" s="344"/>
      <c r="I5" s="344"/>
      <c r="J5" s="344"/>
      <c r="K5" s="344"/>
      <c r="L5" s="344"/>
      <c r="M5" s="344"/>
      <c r="N5" s="159"/>
      <c r="O5" s="159"/>
      <c r="P5" s="159"/>
      <c r="Q5" s="159"/>
      <c r="R5" s="159"/>
      <c r="S5" s="159"/>
    </row>
    <row r="6" spans="1:19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</row>
    <row r="7" spans="1:19" s="8" customFormat="1" ht="18.75" customHeight="1" x14ac:dyDescent="0.3">
      <c r="A7" s="344" t="s">
        <v>869</v>
      </c>
      <c r="B7" s="344"/>
      <c r="C7" s="344"/>
      <c r="D7" s="344"/>
      <c r="E7" s="344"/>
      <c r="F7" s="344"/>
      <c r="G7" s="344"/>
      <c r="H7" s="344"/>
      <c r="I7" s="344"/>
      <c r="J7" s="344"/>
      <c r="K7" s="344"/>
      <c r="L7" s="344"/>
      <c r="M7" s="344"/>
      <c r="N7" s="159"/>
      <c r="O7" s="159"/>
      <c r="P7" s="159"/>
      <c r="Q7" s="159"/>
      <c r="R7" s="159"/>
    </row>
    <row r="8" spans="1:19" s="5" customFormat="1" ht="15.75" customHeight="1" x14ac:dyDescent="0.25">
      <c r="A8" s="394" t="s">
        <v>74</v>
      </c>
      <c r="B8" s="394"/>
      <c r="C8" s="394"/>
      <c r="D8" s="394"/>
      <c r="E8" s="394"/>
      <c r="F8" s="394"/>
      <c r="G8" s="394"/>
      <c r="H8" s="394"/>
      <c r="I8" s="394"/>
      <c r="J8" s="394"/>
      <c r="K8" s="394"/>
      <c r="L8" s="394"/>
      <c r="M8" s="394"/>
      <c r="N8" s="25"/>
      <c r="O8" s="25"/>
      <c r="P8" s="25"/>
      <c r="Q8" s="25"/>
      <c r="R8" s="25"/>
    </row>
    <row r="9" spans="1:19" s="5" customForma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</row>
    <row r="10" spans="1:19" s="5" customFormat="1" ht="18.75" x14ac:dyDescent="0.3">
      <c r="A10" s="345" t="s">
        <v>21</v>
      </c>
      <c r="B10" s="345"/>
      <c r="C10" s="345"/>
      <c r="D10" s="345"/>
      <c r="E10" s="345"/>
      <c r="F10" s="345"/>
      <c r="G10" s="345"/>
      <c r="H10" s="345"/>
      <c r="I10" s="345"/>
      <c r="J10" s="345"/>
      <c r="K10" s="345"/>
      <c r="L10" s="345"/>
      <c r="M10" s="345"/>
      <c r="N10" s="168"/>
      <c r="O10" s="168"/>
      <c r="P10" s="168"/>
      <c r="Q10" s="168"/>
      <c r="R10" s="168"/>
    </row>
    <row r="11" spans="1:19" s="5" customFormat="1" ht="18.75" x14ac:dyDescent="0.3">
      <c r="R11" s="29"/>
    </row>
    <row r="12" spans="1:19" s="5" customFormat="1" ht="18.75" x14ac:dyDescent="0.25">
      <c r="A12" s="341" t="s">
        <v>55</v>
      </c>
      <c r="B12" s="341"/>
      <c r="C12" s="341"/>
      <c r="D12" s="341"/>
      <c r="E12" s="341"/>
      <c r="F12" s="341"/>
      <c r="G12" s="341"/>
      <c r="H12" s="341"/>
      <c r="I12" s="341"/>
      <c r="J12" s="341"/>
      <c r="K12" s="341"/>
      <c r="L12" s="341"/>
      <c r="M12" s="341"/>
      <c r="N12" s="19"/>
      <c r="O12" s="169"/>
      <c r="P12" s="169"/>
      <c r="Q12" s="169"/>
      <c r="R12" s="169"/>
    </row>
    <row r="13" spans="1:19" s="5" customFormat="1" x14ac:dyDescent="0.25">
      <c r="A13" s="336" t="s">
        <v>156</v>
      </c>
      <c r="B13" s="336"/>
      <c r="C13" s="336"/>
      <c r="D13" s="336"/>
      <c r="E13" s="336"/>
      <c r="F13" s="336"/>
      <c r="G13" s="336"/>
      <c r="H13" s="336"/>
      <c r="I13" s="336"/>
      <c r="J13" s="336"/>
      <c r="K13" s="336"/>
      <c r="L13" s="336"/>
      <c r="M13" s="336"/>
      <c r="N13" s="25"/>
      <c r="O13" s="25"/>
      <c r="P13" s="25"/>
      <c r="Q13" s="25"/>
      <c r="R13" s="25"/>
    </row>
    <row r="14" spans="1:19" s="17" customFormat="1" x14ac:dyDescent="0.2">
      <c r="A14" s="402"/>
      <c r="B14" s="402"/>
      <c r="C14" s="402"/>
      <c r="D14" s="402"/>
      <c r="E14" s="402"/>
      <c r="F14" s="402"/>
      <c r="G14" s="402"/>
      <c r="H14" s="402"/>
      <c r="I14" s="402"/>
      <c r="J14" s="402"/>
      <c r="K14" s="402"/>
      <c r="L14" s="402"/>
      <c r="M14" s="402"/>
    </row>
    <row r="15" spans="1:19" s="35" customFormat="1" ht="90" customHeight="1" x14ac:dyDescent="0.2">
      <c r="A15" s="397" t="s">
        <v>67</v>
      </c>
      <c r="B15" s="397" t="s">
        <v>19</v>
      </c>
      <c r="C15" s="397" t="s">
        <v>5</v>
      </c>
      <c r="D15" s="401" t="s">
        <v>840</v>
      </c>
      <c r="E15" s="401" t="s">
        <v>839</v>
      </c>
      <c r="F15" s="401" t="s">
        <v>25</v>
      </c>
      <c r="G15" s="401"/>
      <c r="H15" s="401" t="s">
        <v>235</v>
      </c>
      <c r="I15" s="401"/>
      <c r="J15" s="401" t="s">
        <v>26</v>
      </c>
      <c r="K15" s="401"/>
      <c r="L15" s="401" t="s">
        <v>884</v>
      </c>
      <c r="M15" s="401"/>
    </row>
    <row r="16" spans="1:19" s="35" customFormat="1" ht="43.5" customHeight="1" x14ac:dyDescent="0.2">
      <c r="A16" s="397"/>
      <c r="B16" s="397"/>
      <c r="C16" s="397"/>
      <c r="D16" s="401"/>
      <c r="E16" s="401"/>
      <c r="F16" s="36" t="s">
        <v>237</v>
      </c>
      <c r="G16" s="36" t="s">
        <v>236</v>
      </c>
      <c r="H16" s="36" t="s">
        <v>238</v>
      </c>
      <c r="I16" s="36" t="s">
        <v>239</v>
      </c>
      <c r="J16" s="36" t="s">
        <v>238</v>
      </c>
      <c r="K16" s="36" t="s">
        <v>239</v>
      </c>
      <c r="L16" s="36" t="s">
        <v>238</v>
      </c>
      <c r="M16" s="36" t="s">
        <v>239</v>
      </c>
    </row>
    <row r="17" spans="1:13" s="18" customFormat="1" ht="16.5" x14ac:dyDescent="0.25">
      <c r="A17" s="192">
        <v>1</v>
      </c>
      <c r="B17" s="192">
        <v>2</v>
      </c>
      <c r="C17" s="192">
        <v>3</v>
      </c>
      <c r="D17" s="192">
        <v>4</v>
      </c>
      <c r="E17" s="192">
        <v>5</v>
      </c>
      <c r="F17" s="192">
        <v>6</v>
      </c>
      <c r="G17" s="192">
        <v>7</v>
      </c>
      <c r="H17" s="192">
        <v>8</v>
      </c>
      <c r="I17" s="192">
        <v>9</v>
      </c>
      <c r="J17" s="192">
        <v>10</v>
      </c>
      <c r="K17" s="192">
        <v>11</v>
      </c>
      <c r="L17" s="192">
        <v>12</v>
      </c>
      <c r="M17" s="192">
        <v>13</v>
      </c>
    </row>
    <row r="18" spans="1:13" s="18" customFormat="1" ht="16.5" x14ac:dyDescent="0.25">
      <c r="A18" s="198"/>
      <c r="B18" s="198"/>
      <c r="C18" s="19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1:13" s="18" customFormat="1" ht="16.5" x14ac:dyDescent="0.25">
      <c r="A19" s="199"/>
      <c r="B19" s="199"/>
      <c r="C19" s="199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s="18" customFormat="1" ht="16.5" x14ac:dyDescent="0.25">
      <c r="A20" s="403" t="s">
        <v>154</v>
      </c>
      <c r="B20" s="404"/>
      <c r="C20" s="405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3" ht="54" customHeight="1" x14ac:dyDescent="0.25">
      <c r="A21" s="400" t="s">
        <v>867</v>
      </c>
      <c r="B21" s="400"/>
      <c r="C21" s="400"/>
      <c r="D21" s="400"/>
      <c r="E21" s="400"/>
      <c r="F21" s="400"/>
      <c r="G21" s="400"/>
      <c r="H21" s="200"/>
      <c r="I21" s="200"/>
      <c r="J21" s="156"/>
      <c r="K21" s="156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6" customWidth="1"/>
    <col min="2" max="2" width="80.75" style="47" customWidth="1"/>
    <col min="3" max="3" width="9.625" style="48" bestFit="1" customWidth="1"/>
    <col min="4" max="4" width="9.375" style="48" customWidth="1"/>
    <col min="5" max="6" width="9.375" style="49" customWidth="1"/>
    <col min="7" max="7" width="9.375" style="50" customWidth="1"/>
    <col min="8" max="8" width="17.375" style="50" customWidth="1"/>
    <col min="9" max="16384" width="9" style="50"/>
  </cols>
  <sheetData>
    <row r="1" spans="1:8" ht="18.75" x14ac:dyDescent="0.25">
      <c r="H1" s="51" t="s">
        <v>861</v>
      </c>
    </row>
    <row r="2" spans="1:8" ht="18.75" x14ac:dyDescent="0.25">
      <c r="H2" s="51" t="s">
        <v>0</v>
      </c>
    </row>
    <row r="3" spans="1:8" ht="18.75" x14ac:dyDescent="0.3">
      <c r="H3" s="29" t="s">
        <v>872</v>
      </c>
    </row>
    <row r="4" spans="1:8" ht="18.75" x14ac:dyDescent="0.25">
      <c r="H4" s="51"/>
    </row>
    <row r="5" spans="1:8" ht="18.75" x14ac:dyDescent="0.25">
      <c r="H5" s="51"/>
    </row>
    <row r="6" spans="1:8" x14ac:dyDescent="0.25">
      <c r="A6" s="425" t="s">
        <v>903</v>
      </c>
      <c r="B6" s="425"/>
      <c r="C6" s="425"/>
      <c r="D6" s="425"/>
      <c r="E6" s="425"/>
      <c r="F6" s="425"/>
      <c r="G6" s="425"/>
      <c r="H6" s="425"/>
    </row>
    <row r="7" spans="1:8" ht="41.25" customHeight="1" x14ac:dyDescent="0.25">
      <c r="A7" s="426"/>
      <c r="B7" s="426"/>
      <c r="C7" s="426"/>
      <c r="D7" s="426"/>
      <c r="E7" s="426"/>
      <c r="F7" s="426"/>
      <c r="G7" s="426"/>
      <c r="H7" s="426"/>
    </row>
    <row r="9" spans="1:8" ht="18.75" x14ac:dyDescent="0.25">
      <c r="A9" s="427" t="s">
        <v>241</v>
      </c>
      <c r="B9" s="427"/>
    </row>
    <row r="10" spans="1:8" x14ac:dyDescent="0.25">
      <c r="B10" s="52" t="s">
        <v>153</v>
      </c>
    </row>
    <row r="11" spans="1:8" ht="18.75" x14ac:dyDescent="0.25">
      <c r="B11" s="53" t="s">
        <v>242</v>
      </c>
    </row>
    <row r="12" spans="1:8" ht="18.75" x14ac:dyDescent="0.25">
      <c r="A12" s="428" t="s">
        <v>243</v>
      </c>
      <c r="B12" s="428"/>
    </row>
    <row r="13" spans="1:8" ht="18.75" x14ac:dyDescent="0.25">
      <c r="B13" s="53"/>
    </row>
    <row r="14" spans="1:8" ht="18.75" x14ac:dyDescent="0.25">
      <c r="A14" s="429" t="s">
        <v>871</v>
      </c>
      <c r="B14" s="429"/>
    </row>
    <row r="15" spans="1:8" x14ac:dyDescent="0.25">
      <c r="A15" s="430" t="s">
        <v>244</v>
      </c>
      <c r="B15" s="430"/>
    </row>
    <row r="16" spans="1:8" x14ac:dyDescent="0.25">
      <c r="A16" s="50"/>
      <c r="B16" s="50"/>
      <c r="C16" s="50"/>
      <c r="D16" s="50"/>
      <c r="E16" s="50"/>
      <c r="F16" s="50"/>
    </row>
    <row r="17" spans="1:9" x14ac:dyDescent="0.25">
      <c r="A17" s="50"/>
      <c r="B17" s="50"/>
      <c r="C17" s="50"/>
      <c r="D17" s="50"/>
      <c r="E17" s="50"/>
      <c r="F17" s="50"/>
    </row>
    <row r="18" spans="1:9" ht="21" thickBot="1" x14ac:dyDescent="0.3">
      <c r="A18" s="423" t="s">
        <v>245</v>
      </c>
      <c r="B18" s="423"/>
      <c r="C18" s="423"/>
      <c r="D18" s="423"/>
      <c r="E18" s="423"/>
      <c r="F18" s="423"/>
      <c r="G18" s="423"/>
      <c r="H18" s="423"/>
    </row>
    <row r="19" spans="1:9" ht="63" customHeight="1" x14ac:dyDescent="0.25">
      <c r="A19" s="421" t="s">
        <v>157</v>
      </c>
      <c r="B19" s="431" t="s">
        <v>158</v>
      </c>
      <c r="C19" s="433" t="s">
        <v>246</v>
      </c>
      <c r="D19" s="407" t="s">
        <v>824</v>
      </c>
      <c r="E19" s="408"/>
      <c r="F19" s="409" t="s">
        <v>841</v>
      </c>
      <c r="G19" s="408"/>
      <c r="H19" s="410" t="s">
        <v>7</v>
      </c>
    </row>
    <row r="20" spans="1:9" ht="38.25" x14ac:dyDescent="0.25">
      <c r="A20" s="422"/>
      <c r="B20" s="432"/>
      <c r="C20" s="434"/>
      <c r="D20" s="201" t="s">
        <v>828</v>
      </c>
      <c r="E20" s="202" t="s">
        <v>10</v>
      </c>
      <c r="F20" s="202" t="s">
        <v>829</v>
      </c>
      <c r="G20" s="201" t="s">
        <v>827</v>
      </c>
      <c r="H20" s="411"/>
    </row>
    <row r="21" spans="1:9" s="55" customFormat="1" ht="16.5" thickBot="1" x14ac:dyDescent="0.3">
      <c r="A21" s="203">
        <v>1</v>
      </c>
      <c r="B21" s="204">
        <v>2</v>
      </c>
      <c r="C21" s="205">
        <v>3</v>
      </c>
      <c r="D21" s="206">
        <v>4</v>
      </c>
      <c r="E21" s="203">
        <v>5</v>
      </c>
      <c r="F21" s="203" t="s">
        <v>825</v>
      </c>
      <c r="G21" s="204">
        <v>7</v>
      </c>
      <c r="H21" s="204">
        <v>8</v>
      </c>
      <c r="I21" s="50"/>
    </row>
    <row r="22" spans="1:9" s="55" customFormat="1" ht="19.5" thickBot="1" x14ac:dyDescent="0.3">
      <c r="A22" s="415" t="s">
        <v>247</v>
      </c>
      <c r="B22" s="416"/>
      <c r="C22" s="416"/>
      <c r="D22" s="416"/>
      <c r="E22" s="416"/>
      <c r="F22" s="416"/>
      <c r="G22" s="416"/>
      <c r="H22" s="417"/>
      <c r="I22" s="50"/>
    </row>
    <row r="23" spans="1:9" s="55" customFormat="1" x14ac:dyDescent="0.25">
      <c r="A23" s="56" t="s">
        <v>159</v>
      </c>
      <c r="B23" s="57" t="s">
        <v>248</v>
      </c>
      <c r="C23" s="58" t="s">
        <v>901</v>
      </c>
      <c r="D23" s="59"/>
      <c r="E23" s="60"/>
      <c r="F23" s="60"/>
      <c r="G23" s="61"/>
      <c r="H23" s="207"/>
      <c r="I23" s="50"/>
    </row>
    <row r="24" spans="1:9" s="55" customFormat="1" x14ac:dyDescent="0.25">
      <c r="A24" s="62" t="s">
        <v>160</v>
      </c>
      <c r="B24" s="63" t="s">
        <v>249</v>
      </c>
      <c r="C24" s="64" t="s">
        <v>901</v>
      </c>
      <c r="D24" s="65"/>
      <c r="E24" s="66"/>
      <c r="F24" s="66"/>
      <c r="G24" s="67"/>
      <c r="H24" s="208"/>
      <c r="I24" s="50"/>
    </row>
    <row r="25" spans="1:9" s="55" customFormat="1" ht="31.5" x14ac:dyDescent="0.25">
      <c r="A25" s="62" t="s">
        <v>162</v>
      </c>
      <c r="B25" s="68" t="s">
        <v>250</v>
      </c>
      <c r="C25" s="64" t="s">
        <v>901</v>
      </c>
      <c r="D25" s="65"/>
      <c r="E25" s="66"/>
      <c r="F25" s="66"/>
      <c r="G25" s="67"/>
      <c r="H25" s="208"/>
      <c r="I25" s="50"/>
    </row>
    <row r="26" spans="1:9" s="55" customFormat="1" ht="31.5" x14ac:dyDescent="0.25">
      <c r="A26" s="62" t="s">
        <v>175</v>
      </c>
      <c r="B26" s="68" t="s">
        <v>251</v>
      </c>
      <c r="C26" s="64" t="s">
        <v>901</v>
      </c>
      <c r="D26" s="65"/>
      <c r="E26" s="66"/>
      <c r="F26" s="66"/>
      <c r="G26" s="67"/>
      <c r="H26" s="208"/>
      <c r="I26" s="50"/>
    </row>
    <row r="27" spans="1:9" s="55" customFormat="1" ht="31.5" x14ac:dyDescent="0.25">
      <c r="A27" s="62" t="s">
        <v>176</v>
      </c>
      <c r="B27" s="68" t="s">
        <v>252</v>
      </c>
      <c r="C27" s="64" t="s">
        <v>901</v>
      </c>
      <c r="D27" s="65"/>
      <c r="E27" s="66"/>
      <c r="F27" s="66"/>
      <c r="G27" s="67"/>
      <c r="H27" s="208"/>
      <c r="I27" s="50"/>
    </row>
    <row r="28" spans="1:9" s="55" customFormat="1" x14ac:dyDescent="0.25">
      <c r="A28" s="62" t="s">
        <v>178</v>
      </c>
      <c r="B28" s="63" t="s">
        <v>253</v>
      </c>
      <c r="C28" s="64" t="s">
        <v>901</v>
      </c>
      <c r="D28" s="65"/>
      <c r="E28" s="66"/>
      <c r="F28" s="66"/>
      <c r="G28" s="67"/>
      <c r="H28" s="208"/>
      <c r="I28" s="50"/>
    </row>
    <row r="29" spans="1:9" s="55" customFormat="1" x14ac:dyDescent="0.25">
      <c r="A29" s="62" t="s">
        <v>201</v>
      </c>
      <c r="B29" s="63" t="s">
        <v>254</v>
      </c>
      <c r="C29" s="64" t="s">
        <v>901</v>
      </c>
      <c r="D29" s="65"/>
      <c r="E29" s="66"/>
      <c r="F29" s="66"/>
      <c r="G29" s="67"/>
      <c r="H29" s="208"/>
      <c r="I29" s="50"/>
    </row>
    <row r="30" spans="1:9" s="55" customFormat="1" x14ac:dyDescent="0.25">
      <c r="A30" s="62" t="s">
        <v>202</v>
      </c>
      <c r="B30" s="63" t="s">
        <v>255</v>
      </c>
      <c r="C30" s="64" t="s">
        <v>901</v>
      </c>
      <c r="D30" s="65"/>
      <c r="E30" s="66"/>
      <c r="F30" s="66"/>
      <c r="G30" s="67"/>
      <c r="H30" s="208"/>
      <c r="I30" s="50"/>
    </row>
    <row r="31" spans="1:9" s="55" customFormat="1" x14ac:dyDescent="0.25">
      <c r="A31" s="62" t="s">
        <v>256</v>
      </c>
      <c r="B31" s="63" t="s">
        <v>257</v>
      </c>
      <c r="C31" s="64" t="s">
        <v>901</v>
      </c>
      <c r="D31" s="65"/>
      <c r="E31" s="66"/>
      <c r="F31" s="66"/>
      <c r="G31" s="67"/>
      <c r="H31" s="208"/>
      <c r="I31" s="50"/>
    </row>
    <row r="32" spans="1:9" s="55" customFormat="1" x14ac:dyDescent="0.25">
      <c r="A32" s="62" t="s">
        <v>258</v>
      </c>
      <c r="B32" s="63" t="s">
        <v>259</v>
      </c>
      <c r="C32" s="64" t="s">
        <v>901</v>
      </c>
      <c r="D32" s="65"/>
      <c r="E32" s="66"/>
      <c r="F32" s="66"/>
      <c r="G32" s="67"/>
      <c r="H32" s="208"/>
      <c r="I32" s="50"/>
    </row>
    <row r="33" spans="1:9" s="55" customFormat="1" x14ac:dyDescent="0.25">
      <c r="A33" s="62" t="s">
        <v>260</v>
      </c>
      <c r="B33" s="63" t="s">
        <v>261</v>
      </c>
      <c r="C33" s="64" t="s">
        <v>901</v>
      </c>
      <c r="D33" s="65"/>
      <c r="E33" s="66"/>
      <c r="F33" s="66"/>
      <c r="G33" s="67"/>
      <c r="H33" s="208"/>
      <c r="I33" s="50"/>
    </row>
    <row r="34" spans="1:9" s="55" customFormat="1" ht="31.5" x14ac:dyDescent="0.25">
      <c r="A34" s="62" t="s">
        <v>262</v>
      </c>
      <c r="B34" s="68" t="s">
        <v>263</v>
      </c>
      <c r="C34" s="64" t="s">
        <v>901</v>
      </c>
      <c r="D34" s="65"/>
      <c r="E34" s="66"/>
      <c r="F34" s="66"/>
      <c r="G34" s="67"/>
      <c r="H34" s="208"/>
      <c r="I34" s="50"/>
    </row>
    <row r="35" spans="1:9" s="55" customFormat="1" x14ac:dyDescent="0.25">
      <c r="A35" s="62" t="s">
        <v>264</v>
      </c>
      <c r="B35" s="69" t="s">
        <v>173</v>
      </c>
      <c r="C35" s="64" t="s">
        <v>901</v>
      </c>
      <c r="D35" s="65"/>
      <c r="E35" s="66"/>
      <c r="F35" s="66"/>
      <c r="G35" s="67"/>
      <c r="H35" s="208"/>
      <c r="I35" s="50"/>
    </row>
    <row r="36" spans="1:9" s="55" customFormat="1" x14ac:dyDescent="0.25">
      <c r="A36" s="62" t="s">
        <v>265</v>
      </c>
      <c r="B36" s="69" t="s">
        <v>174</v>
      </c>
      <c r="C36" s="64" t="s">
        <v>901</v>
      </c>
      <c r="D36" s="65"/>
      <c r="E36" s="66"/>
      <c r="F36" s="66"/>
      <c r="G36" s="67"/>
      <c r="H36" s="208"/>
      <c r="I36" s="50"/>
    </row>
    <row r="37" spans="1:9" s="55" customFormat="1" ht="16.5" thickBot="1" x14ac:dyDescent="0.3">
      <c r="A37" s="62" t="s">
        <v>266</v>
      </c>
      <c r="B37" s="63" t="s">
        <v>267</v>
      </c>
      <c r="C37" s="64" t="s">
        <v>901</v>
      </c>
      <c r="D37" s="65"/>
      <c r="E37" s="66"/>
      <c r="F37" s="66"/>
      <c r="G37" s="67"/>
      <c r="H37" s="208"/>
      <c r="I37" s="50"/>
    </row>
    <row r="38" spans="1:9" s="55" customFormat="1" ht="31.5" x14ac:dyDescent="0.25">
      <c r="A38" s="62" t="s">
        <v>206</v>
      </c>
      <c r="B38" s="57" t="s">
        <v>268</v>
      </c>
      <c r="C38" s="64" t="s">
        <v>901</v>
      </c>
      <c r="D38" s="65"/>
      <c r="E38" s="209"/>
      <c r="F38" s="209"/>
      <c r="G38" s="209"/>
      <c r="H38" s="208"/>
      <c r="I38" s="50"/>
    </row>
    <row r="39" spans="1:9" s="55" customFormat="1" x14ac:dyDescent="0.25">
      <c r="A39" s="62" t="s">
        <v>208</v>
      </c>
      <c r="B39" s="63" t="s">
        <v>249</v>
      </c>
      <c r="C39" s="64" t="s">
        <v>901</v>
      </c>
      <c r="D39" s="65"/>
      <c r="E39" s="209"/>
      <c r="F39" s="209"/>
      <c r="G39" s="209"/>
      <c r="H39" s="208"/>
      <c r="I39" s="50"/>
    </row>
    <row r="40" spans="1:9" s="55" customFormat="1" ht="31.5" x14ac:dyDescent="0.25">
      <c r="A40" s="62" t="s">
        <v>269</v>
      </c>
      <c r="B40" s="70" t="s">
        <v>250</v>
      </c>
      <c r="C40" s="64" t="s">
        <v>901</v>
      </c>
      <c r="D40" s="65"/>
      <c r="E40" s="209"/>
      <c r="F40" s="209"/>
      <c r="G40" s="209"/>
      <c r="H40" s="208"/>
      <c r="I40" s="50"/>
    </row>
    <row r="41" spans="1:9" s="55" customFormat="1" ht="31.5" x14ac:dyDescent="0.25">
      <c r="A41" s="62" t="s">
        <v>270</v>
      </c>
      <c r="B41" s="70" t="s">
        <v>251</v>
      </c>
      <c r="C41" s="64" t="s">
        <v>901</v>
      </c>
      <c r="D41" s="65"/>
      <c r="E41" s="209"/>
      <c r="F41" s="209"/>
      <c r="G41" s="209"/>
      <c r="H41" s="208"/>
      <c r="I41" s="50"/>
    </row>
    <row r="42" spans="1:9" s="55" customFormat="1" ht="31.5" x14ac:dyDescent="0.25">
      <c r="A42" s="62" t="s">
        <v>271</v>
      </c>
      <c r="B42" s="70" t="s">
        <v>252</v>
      </c>
      <c r="C42" s="64" t="s">
        <v>901</v>
      </c>
      <c r="D42" s="65"/>
      <c r="E42" s="209"/>
      <c r="F42" s="209"/>
      <c r="G42" s="209"/>
      <c r="H42" s="208"/>
      <c r="I42" s="50"/>
    </row>
    <row r="43" spans="1:9" s="55" customFormat="1" x14ac:dyDescent="0.25">
      <c r="A43" s="62" t="s">
        <v>210</v>
      </c>
      <c r="B43" s="63" t="s">
        <v>253</v>
      </c>
      <c r="C43" s="64" t="s">
        <v>901</v>
      </c>
      <c r="D43" s="65"/>
      <c r="E43" s="209"/>
      <c r="F43" s="209"/>
      <c r="G43" s="209"/>
      <c r="H43" s="208"/>
      <c r="I43" s="50"/>
    </row>
    <row r="44" spans="1:9" s="55" customFormat="1" x14ac:dyDescent="0.25">
      <c r="A44" s="62" t="s">
        <v>212</v>
      </c>
      <c r="B44" s="63" t="s">
        <v>254</v>
      </c>
      <c r="C44" s="64" t="s">
        <v>901</v>
      </c>
      <c r="D44" s="65"/>
      <c r="E44" s="209"/>
      <c r="F44" s="209"/>
      <c r="G44" s="209"/>
      <c r="H44" s="208"/>
      <c r="I44" s="50"/>
    </row>
    <row r="45" spans="1:9" s="55" customFormat="1" x14ac:dyDescent="0.25">
      <c r="A45" s="62" t="s">
        <v>213</v>
      </c>
      <c r="B45" s="63" t="s">
        <v>255</v>
      </c>
      <c r="C45" s="64" t="s">
        <v>901</v>
      </c>
      <c r="D45" s="65"/>
      <c r="E45" s="209"/>
      <c r="F45" s="209"/>
      <c r="G45" s="209"/>
      <c r="H45" s="208"/>
      <c r="I45" s="50"/>
    </row>
    <row r="46" spans="1:9" s="55" customFormat="1" x14ac:dyDescent="0.25">
      <c r="A46" s="62" t="s">
        <v>215</v>
      </c>
      <c r="B46" s="63" t="s">
        <v>257</v>
      </c>
      <c r="C46" s="64" t="s">
        <v>901</v>
      </c>
      <c r="D46" s="65"/>
      <c r="E46" s="209"/>
      <c r="F46" s="209"/>
      <c r="G46" s="209"/>
      <c r="H46" s="208"/>
      <c r="I46" s="50"/>
    </row>
    <row r="47" spans="1:9" s="55" customFormat="1" x14ac:dyDescent="0.25">
      <c r="A47" s="62" t="s">
        <v>225</v>
      </c>
      <c r="B47" s="63" t="s">
        <v>259</v>
      </c>
      <c r="C47" s="64" t="s">
        <v>901</v>
      </c>
      <c r="D47" s="65"/>
      <c r="E47" s="209"/>
      <c r="F47" s="209"/>
      <c r="G47" s="209"/>
      <c r="H47" s="208"/>
      <c r="I47" s="50"/>
    </row>
    <row r="48" spans="1:9" s="55" customFormat="1" x14ac:dyDescent="0.25">
      <c r="A48" s="62" t="s">
        <v>227</v>
      </c>
      <c r="B48" s="63" t="s">
        <v>261</v>
      </c>
      <c r="C48" s="64" t="s">
        <v>901</v>
      </c>
      <c r="D48" s="65"/>
      <c r="E48" s="209"/>
      <c r="F48" s="209"/>
      <c r="G48" s="209"/>
      <c r="H48" s="208"/>
      <c r="I48" s="50"/>
    </row>
    <row r="49" spans="1:9" s="55" customFormat="1" ht="31.5" x14ac:dyDescent="0.25">
      <c r="A49" s="62" t="s">
        <v>272</v>
      </c>
      <c r="B49" s="68" t="s">
        <v>263</v>
      </c>
      <c r="C49" s="64" t="s">
        <v>901</v>
      </c>
      <c r="D49" s="65"/>
      <c r="E49" s="209"/>
      <c r="F49" s="209"/>
      <c r="G49" s="209"/>
      <c r="H49" s="208"/>
      <c r="I49" s="50"/>
    </row>
    <row r="50" spans="1:9" s="55" customFormat="1" x14ac:dyDescent="0.25">
      <c r="A50" s="62" t="s">
        <v>273</v>
      </c>
      <c r="B50" s="70" t="s">
        <v>173</v>
      </c>
      <c r="C50" s="64" t="s">
        <v>901</v>
      </c>
      <c r="D50" s="65"/>
      <c r="E50" s="209"/>
      <c r="F50" s="209"/>
      <c r="G50" s="209"/>
      <c r="H50" s="208"/>
      <c r="I50" s="50"/>
    </row>
    <row r="51" spans="1:9" s="55" customFormat="1" x14ac:dyDescent="0.25">
      <c r="A51" s="62" t="s">
        <v>274</v>
      </c>
      <c r="B51" s="70" t="s">
        <v>174</v>
      </c>
      <c r="C51" s="64" t="s">
        <v>901</v>
      </c>
      <c r="D51" s="65"/>
      <c r="E51" s="209"/>
      <c r="F51" s="209"/>
      <c r="G51" s="209"/>
      <c r="H51" s="208"/>
      <c r="I51" s="50"/>
    </row>
    <row r="52" spans="1:9" s="55" customFormat="1" x14ac:dyDescent="0.25">
      <c r="A52" s="62" t="s">
        <v>275</v>
      </c>
      <c r="B52" s="63" t="s">
        <v>267</v>
      </c>
      <c r="C52" s="64" t="s">
        <v>901</v>
      </c>
      <c r="D52" s="65"/>
      <c r="E52" s="209"/>
      <c r="F52" s="209"/>
      <c r="G52" s="209"/>
      <c r="H52" s="208"/>
      <c r="I52" s="50"/>
    </row>
    <row r="53" spans="1:9" s="55" customFormat="1" x14ac:dyDescent="0.25">
      <c r="A53" s="62" t="s">
        <v>276</v>
      </c>
      <c r="B53" s="71" t="s">
        <v>277</v>
      </c>
      <c r="C53" s="64" t="s">
        <v>901</v>
      </c>
      <c r="D53" s="65"/>
      <c r="E53" s="209"/>
      <c r="F53" s="209"/>
      <c r="G53" s="209"/>
      <c r="H53" s="208"/>
      <c r="I53" s="50"/>
    </row>
    <row r="54" spans="1:9" s="55" customFormat="1" x14ac:dyDescent="0.25">
      <c r="A54" s="62" t="s">
        <v>269</v>
      </c>
      <c r="B54" s="70" t="s">
        <v>278</v>
      </c>
      <c r="C54" s="64" t="s">
        <v>901</v>
      </c>
      <c r="D54" s="65"/>
      <c r="E54" s="209"/>
      <c r="F54" s="209"/>
      <c r="G54" s="209"/>
      <c r="H54" s="208"/>
      <c r="I54" s="50"/>
    </row>
    <row r="55" spans="1:9" s="55" customFormat="1" x14ac:dyDescent="0.25">
      <c r="A55" s="62" t="s">
        <v>270</v>
      </c>
      <c r="B55" s="69" t="s">
        <v>279</v>
      </c>
      <c r="C55" s="64" t="s">
        <v>901</v>
      </c>
      <c r="D55" s="65"/>
      <c r="E55" s="209"/>
      <c r="F55" s="209"/>
      <c r="G55" s="209"/>
      <c r="H55" s="208"/>
      <c r="I55" s="50"/>
    </row>
    <row r="56" spans="1:9" s="55" customFormat="1" x14ac:dyDescent="0.25">
      <c r="A56" s="62" t="s">
        <v>280</v>
      </c>
      <c r="B56" s="72" t="s">
        <v>281</v>
      </c>
      <c r="C56" s="64" t="s">
        <v>901</v>
      </c>
      <c r="D56" s="65"/>
      <c r="E56" s="209"/>
      <c r="F56" s="209"/>
      <c r="G56" s="209"/>
      <c r="H56" s="208"/>
      <c r="I56" s="50"/>
    </row>
    <row r="57" spans="1:9" s="55" customFormat="1" ht="31.5" x14ac:dyDescent="0.25">
      <c r="A57" s="62" t="s">
        <v>282</v>
      </c>
      <c r="B57" s="73" t="s">
        <v>283</v>
      </c>
      <c r="C57" s="64" t="s">
        <v>901</v>
      </c>
      <c r="D57" s="65"/>
      <c r="E57" s="209"/>
      <c r="F57" s="209"/>
      <c r="G57" s="209"/>
      <c r="H57" s="208"/>
      <c r="I57" s="50"/>
    </row>
    <row r="58" spans="1:9" s="55" customFormat="1" x14ac:dyDescent="0.25">
      <c r="A58" s="62" t="s">
        <v>284</v>
      </c>
      <c r="B58" s="73" t="s">
        <v>285</v>
      </c>
      <c r="C58" s="64" t="s">
        <v>901</v>
      </c>
      <c r="D58" s="65"/>
      <c r="E58" s="209"/>
      <c r="F58" s="209"/>
      <c r="G58" s="209"/>
      <c r="H58" s="208"/>
      <c r="I58" s="50"/>
    </row>
    <row r="59" spans="1:9" s="55" customFormat="1" x14ac:dyDescent="0.25">
      <c r="A59" s="62" t="s">
        <v>286</v>
      </c>
      <c r="B59" s="72" t="s">
        <v>287</v>
      </c>
      <c r="C59" s="64" t="s">
        <v>901</v>
      </c>
      <c r="D59" s="65"/>
      <c r="E59" s="209"/>
      <c r="F59" s="209"/>
      <c r="G59" s="209"/>
      <c r="H59" s="208"/>
      <c r="I59" s="50"/>
    </row>
    <row r="60" spans="1:9" s="55" customFormat="1" x14ac:dyDescent="0.25">
      <c r="A60" s="62" t="s">
        <v>271</v>
      </c>
      <c r="B60" s="69" t="s">
        <v>288</v>
      </c>
      <c r="C60" s="64" t="s">
        <v>901</v>
      </c>
      <c r="D60" s="65"/>
      <c r="E60" s="209"/>
      <c r="F60" s="209"/>
      <c r="G60" s="209"/>
      <c r="H60" s="208"/>
      <c r="I60" s="50"/>
    </row>
    <row r="61" spans="1:9" s="55" customFormat="1" x14ac:dyDescent="0.25">
      <c r="A61" s="62" t="s">
        <v>289</v>
      </c>
      <c r="B61" s="69" t="s">
        <v>290</v>
      </c>
      <c r="C61" s="64" t="s">
        <v>901</v>
      </c>
      <c r="D61" s="65"/>
      <c r="E61" s="209"/>
      <c r="F61" s="209"/>
      <c r="G61" s="209"/>
      <c r="H61" s="208"/>
      <c r="I61" s="50"/>
    </row>
    <row r="62" spans="1:9" s="55" customFormat="1" x14ac:dyDescent="0.25">
      <c r="A62" s="62" t="s">
        <v>291</v>
      </c>
      <c r="B62" s="71" t="s">
        <v>292</v>
      </c>
      <c r="C62" s="64" t="s">
        <v>901</v>
      </c>
      <c r="D62" s="65"/>
      <c r="E62" s="209"/>
      <c r="F62" s="209"/>
      <c r="G62" s="209"/>
      <c r="H62" s="208"/>
      <c r="I62" s="50"/>
    </row>
    <row r="63" spans="1:9" s="55" customFormat="1" ht="31.5" x14ac:dyDescent="0.25">
      <c r="A63" s="62" t="s">
        <v>293</v>
      </c>
      <c r="B63" s="70" t="s">
        <v>294</v>
      </c>
      <c r="C63" s="64" t="s">
        <v>901</v>
      </c>
      <c r="D63" s="65"/>
      <c r="E63" s="209"/>
      <c r="F63" s="209"/>
      <c r="G63" s="209"/>
      <c r="H63" s="208"/>
      <c r="I63" s="50"/>
    </row>
    <row r="64" spans="1:9" s="55" customFormat="1" ht="31.5" x14ac:dyDescent="0.25">
      <c r="A64" s="62" t="s">
        <v>295</v>
      </c>
      <c r="B64" s="70" t="s">
        <v>296</v>
      </c>
      <c r="C64" s="64" t="s">
        <v>901</v>
      </c>
      <c r="D64" s="65"/>
      <c r="E64" s="209"/>
      <c r="F64" s="209"/>
      <c r="G64" s="209"/>
      <c r="H64" s="208"/>
      <c r="I64" s="50"/>
    </row>
    <row r="65" spans="1:9" s="55" customFormat="1" x14ac:dyDescent="0.25">
      <c r="A65" s="62" t="s">
        <v>297</v>
      </c>
      <c r="B65" s="69" t="s">
        <v>298</v>
      </c>
      <c r="C65" s="64" t="s">
        <v>901</v>
      </c>
      <c r="D65" s="65"/>
      <c r="E65" s="209"/>
      <c r="F65" s="209"/>
      <c r="G65" s="209"/>
      <c r="H65" s="208"/>
      <c r="I65" s="50"/>
    </row>
    <row r="66" spans="1:9" s="55" customFormat="1" x14ac:dyDescent="0.25">
      <c r="A66" s="62" t="s">
        <v>299</v>
      </c>
      <c r="B66" s="69" t="s">
        <v>300</v>
      </c>
      <c r="C66" s="64" t="s">
        <v>901</v>
      </c>
      <c r="D66" s="65"/>
      <c r="E66" s="209"/>
      <c r="F66" s="209"/>
      <c r="G66" s="209"/>
      <c r="H66" s="208"/>
      <c r="I66" s="50"/>
    </row>
    <row r="67" spans="1:9" s="55" customFormat="1" x14ac:dyDescent="0.25">
      <c r="A67" s="62" t="s">
        <v>301</v>
      </c>
      <c r="B67" s="69" t="s">
        <v>302</v>
      </c>
      <c r="C67" s="64" t="s">
        <v>901</v>
      </c>
      <c r="D67" s="65"/>
      <c r="E67" s="209"/>
      <c r="F67" s="209"/>
      <c r="G67" s="209"/>
      <c r="H67" s="208"/>
      <c r="I67" s="50"/>
    </row>
    <row r="68" spans="1:9" s="55" customFormat="1" x14ac:dyDescent="0.25">
      <c r="A68" s="62" t="s">
        <v>303</v>
      </c>
      <c r="B68" s="71" t="s">
        <v>304</v>
      </c>
      <c r="C68" s="64" t="s">
        <v>901</v>
      </c>
      <c r="D68" s="65"/>
      <c r="E68" s="209"/>
      <c r="F68" s="209"/>
      <c r="G68" s="209"/>
      <c r="H68" s="208"/>
      <c r="I68" s="50"/>
    </row>
    <row r="69" spans="1:9" s="55" customFormat="1" x14ac:dyDescent="0.25">
      <c r="A69" s="62" t="s">
        <v>305</v>
      </c>
      <c r="B69" s="71" t="s">
        <v>306</v>
      </c>
      <c r="C69" s="64" t="s">
        <v>901</v>
      </c>
      <c r="D69" s="65"/>
      <c r="E69" s="209"/>
      <c r="F69" s="209"/>
      <c r="G69" s="209"/>
      <c r="H69" s="208"/>
      <c r="I69" s="50"/>
    </row>
    <row r="70" spans="1:9" s="55" customFormat="1" x14ac:dyDescent="0.25">
      <c r="A70" s="62" t="s">
        <v>307</v>
      </c>
      <c r="B70" s="71" t="s">
        <v>308</v>
      </c>
      <c r="C70" s="64" t="s">
        <v>901</v>
      </c>
      <c r="D70" s="65"/>
      <c r="E70" s="209"/>
      <c r="F70" s="209"/>
      <c r="G70" s="209"/>
      <c r="H70" s="208"/>
      <c r="I70" s="50"/>
    </row>
    <row r="71" spans="1:9" s="55" customFormat="1" x14ac:dyDescent="0.25">
      <c r="A71" s="62" t="s">
        <v>217</v>
      </c>
      <c r="B71" s="69" t="s">
        <v>309</v>
      </c>
      <c r="C71" s="64" t="s">
        <v>901</v>
      </c>
      <c r="D71" s="65"/>
      <c r="E71" s="209"/>
      <c r="F71" s="209"/>
      <c r="G71" s="209"/>
      <c r="H71" s="208"/>
      <c r="I71" s="50"/>
    </row>
    <row r="72" spans="1:9" s="55" customFormat="1" x14ac:dyDescent="0.25">
      <c r="A72" s="62" t="s">
        <v>221</v>
      </c>
      <c r="B72" s="69" t="s">
        <v>310</v>
      </c>
      <c r="C72" s="64" t="s">
        <v>901</v>
      </c>
      <c r="D72" s="65"/>
      <c r="E72" s="209"/>
      <c r="F72" s="209"/>
      <c r="G72" s="209"/>
      <c r="H72" s="208"/>
      <c r="I72" s="50"/>
    </row>
    <row r="73" spans="1:9" s="55" customFormat="1" x14ac:dyDescent="0.25">
      <c r="A73" s="62" t="s">
        <v>311</v>
      </c>
      <c r="B73" s="71" t="s">
        <v>312</v>
      </c>
      <c r="C73" s="64" t="s">
        <v>901</v>
      </c>
      <c r="D73" s="65"/>
      <c r="E73" s="209"/>
      <c r="F73" s="209"/>
      <c r="G73" s="209"/>
      <c r="H73" s="208"/>
      <c r="I73" s="50"/>
    </row>
    <row r="74" spans="1:9" s="55" customFormat="1" x14ac:dyDescent="0.25">
      <c r="A74" s="62" t="s">
        <v>313</v>
      </c>
      <c r="B74" s="69" t="s">
        <v>314</v>
      </c>
      <c r="C74" s="64" t="s">
        <v>901</v>
      </c>
      <c r="D74" s="65"/>
      <c r="E74" s="209"/>
      <c r="F74" s="209"/>
      <c r="G74" s="209"/>
      <c r="H74" s="208"/>
      <c r="I74" s="50"/>
    </row>
    <row r="75" spans="1:9" s="55" customFormat="1" x14ac:dyDescent="0.25">
      <c r="A75" s="62" t="s">
        <v>315</v>
      </c>
      <c r="B75" s="69" t="s">
        <v>316</v>
      </c>
      <c r="C75" s="64" t="s">
        <v>901</v>
      </c>
      <c r="D75" s="65"/>
      <c r="E75" s="209"/>
      <c r="F75" s="209"/>
      <c r="G75" s="209"/>
      <c r="H75" s="208"/>
      <c r="I75" s="50"/>
    </row>
    <row r="76" spans="1:9" s="55" customFormat="1" ht="16.5" thickBot="1" x14ac:dyDescent="0.3">
      <c r="A76" s="74" t="s">
        <v>317</v>
      </c>
      <c r="B76" s="75" t="s">
        <v>318</v>
      </c>
      <c r="C76" s="76" t="s">
        <v>901</v>
      </c>
      <c r="D76" s="77"/>
      <c r="E76" s="210"/>
      <c r="F76" s="210"/>
      <c r="G76" s="210"/>
      <c r="H76" s="211"/>
      <c r="I76" s="50"/>
    </row>
    <row r="77" spans="1:9" s="55" customFormat="1" x14ac:dyDescent="0.25">
      <c r="A77" s="56" t="s">
        <v>319</v>
      </c>
      <c r="B77" s="78" t="s">
        <v>320</v>
      </c>
      <c r="C77" s="58" t="s">
        <v>901</v>
      </c>
      <c r="D77" s="59"/>
      <c r="E77" s="212"/>
      <c r="F77" s="212"/>
      <c r="G77" s="212"/>
      <c r="H77" s="207"/>
      <c r="I77" s="50"/>
    </row>
    <row r="78" spans="1:9" s="55" customFormat="1" x14ac:dyDescent="0.25">
      <c r="A78" s="62" t="s">
        <v>321</v>
      </c>
      <c r="B78" s="69" t="s">
        <v>322</v>
      </c>
      <c r="C78" s="64" t="s">
        <v>901</v>
      </c>
      <c r="D78" s="65"/>
      <c r="E78" s="209"/>
      <c r="F78" s="209"/>
      <c r="G78" s="209"/>
      <c r="H78" s="208"/>
      <c r="I78" s="50"/>
    </row>
    <row r="79" spans="1:9" s="55" customFormat="1" x14ac:dyDescent="0.25">
      <c r="A79" s="62" t="s">
        <v>323</v>
      </c>
      <c r="B79" s="69" t="s">
        <v>324</v>
      </c>
      <c r="C79" s="64" t="s">
        <v>901</v>
      </c>
      <c r="D79" s="65"/>
      <c r="E79" s="209"/>
      <c r="F79" s="209"/>
      <c r="G79" s="209"/>
      <c r="H79" s="208"/>
      <c r="I79" s="50"/>
    </row>
    <row r="80" spans="1:9" s="55" customFormat="1" ht="16.5" thickBot="1" x14ac:dyDescent="0.3">
      <c r="A80" s="79" t="s">
        <v>325</v>
      </c>
      <c r="B80" s="80" t="s">
        <v>326</v>
      </c>
      <c r="C80" s="81" t="s">
        <v>901</v>
      </c>
      <c r="D80" s="82"/>
      <c r="E80" s="213"/>
      <c r="F80" s="213"/>
      <c r="G80" s="213"/>
      <c r="H80" s="214"/>
      <c r="I80" s="50"/>
    </row>
    <row r="81" spans="1:9" s="55" customFormat="1" x14ac:dyDescent="0.25">
      <c r="A81" s="83" t="s">
        <v>327</v>
      </c>
      <c r="B81" s="57" t="s">
        <v>328</v>
      </c>
      <c r="C81" s="84" t="s">
        <v>901</v>
      </c>
      <c r="D81" s="85"/>
      <c r="E81" s="215"/>
      <c r="F81" s="215"/>
      <c r="G81" s="215"/>
      <c r="H81" s="216"/>
      <c r="I81" s="50"/>
    </row>
    <row r="82" spans="1:9" s="55" customFormat="1" x14ac:dyDescent="0.25">
      <c r="A82" s="62" t="s">
        <v>329</v>
      </c>
      <c r="B82" s="63" t="s">
        <v>249</v>
      </c>
      <c r="C82" s="64" t="s">
        <v>901</v>
      </c>
      <c r="D82" s="65"/>
      <c r="E82" s="209"/>
      <c r="F82" s="209"/>
      <c r="G82" s="209"/>
      <c r="H82" s="208"/>
      <c r="I82" s="50"/>
    </row>
    <row r="83" spans="1:9" s="55" customFormat="1" ht="31.5" x14ac:dyDescent="0.25">
      <c r="A83" s="62" t="s">
        <v>330</v>
      </c>
      <c r="B83" s="70" t="s">
        <v>250</v>
      </c>
      <c r="C83" s="64" t="s">
        <v>901</v>
      </c>
      <c r="D83" s="65"/>
      <c r="E83" s="209"/>
      <c r="F83" s="209"/>
      <c r="G83" s="209"/>
      <c r="H83" s="208"/>
      <c r="I83" s="50"/>
    </row>
    <row r="84" spans="1:9" s="55" customFormat="1" ht="31.5" x14ac:dyDescent="0.25">
      <c r="A84" s="62" t="s">
        <v>331</v>
      </c>
      <c r="B84" s="70" t="s">
        <v>251</v>
      </c>
      <c r="C84" s="64" t="s">
        <v>901</v>
      </c>
      <c r="D84" s="65"/>
      <c r="E84" s="209"/>
      <c r="F84" s="209"/>
      <c r="G84" s="209"/>
      <c r="H84" s="208"/>
      <c r="I84" s="50"/>
    </row>
    <row r="85" spans="1:9" s="55" customFormat="1" ht="31.5" x14ac:dyDescent="0.25">
      <c r="A85" s="62" t="s">
        <v>332</v>
      </c>
      <c r="B85" s="70" t="s">
        <v>252</v>
      </c>
      <c r="C85" s="64" t="s">
        <v>901</v>
      </c>
      <c r="D85" s="65"/>
      <c r="E85" s="209"/>
      <c r="F85" s="209"/>
      <c r="G85" s="209"/>
      <c r="H85" s="208"/>
      <c r="I85" s="50"/>
    </row>
    <row r="86" spans="1:9" s="55" customFormat="1" x14ac:dyDescent="0.25">
      <c r="A86" s="62" t="s">
        <v>333</v>
      </c>
      <c r="B86" s="63" t="s">
        <v>253</v>
      </c>
      <c r="C86" s="64" t="s">
        <v>901</v>
      </c>
      <c r="D86" s="65"/>
      <c r="E86" s="209"/>
      <c r="F86" s="209"/>
      <c r="G86" s="209"/>
      <c r="H86" s="208"/>
      <c r="I86" s="50"/>
    </row>
    <row r="87" spans="1:9" s="55" customFormat="1" x14ac:dyDescent="0.25">
      <c r="A87" s="62" t="s">
        <v>334</v>
      </c>
      <c r="B87" s="63" t="s">
        <v>254</v>
      </c>
      <c r="C87" s="64" t="s">
        <v>901</v>
      </c>
      <c r="D87" s="65"/>
      <c r="E87" s="209"/>
      <c r="F87" s="209"/>
      <c r="G87" s="209"/>
      <c r="H87" s="208"/>
      <c r="I87" s="50"/>
    </row>
    <row r="88" spans="1:9" s="55" customFormat="1" x14ac:dyDescent="0.25">
      <c r="A88" s="62" t="s">
        <v>335</v>
      </c>
      <c r="B88" s="63" t="s">
        <v>255</v>
      </c>
      <c r="C88" s="64" t="s">
        <v>901</v>
      </c>
      <c r="D88" s="65"/>
      <c r="E88" s="209"/>
      <c r="F88" s="209"/>
      <c r="G88" s="209"/>
      <c r="H88" s="208"/>
      <c r="I88" s="50"/>
    </row>
    <row r="89" spans="1:9" s="55" customFormat="1" x14ac:dyDescent="0.25">
      <c r="A89" s="62" t="s">
        <v>336</v>
      </c>
      <c r="B89" s="63" t="s">
        <v>257</v>
      </c>
      <c r="C89" s="64" t="s">
        <v>901</v>
      </c>
      <c r="D89" s="65"/>
      <c r="E89" s="209"/>
      <c r="F89" s="209"/>
      <c r="G89" s="209"/>
      <c r="H89" s="208"/>
      <c r="I89" s="50"/>
    </row>
    <row r="90" spans="1:9" s="55" customFormat="1" x14ac:dyDescent="0.25">
      <c r="A90" s="62" t="s">
        <v>337</v>
      </c>
      <c r="B90" s="63" t="s">
        <v>259</v>
      </c>
      <c r="C90" s="64" t="s">
        <v>901</v>
      </c>
      <c r="D90" s="65"/>
      <c r="E90" s="209"/>
      <c r="F90" s="209"/>
      <c r="G90" s="209"/>
      <c r="H90" s="208"/>
      <c r="I90" s="50"/>
    </row>
    <row r="91" spans="1:9" s="55" customFormat="1" x14ac:dyDescent="0.25">
      <c r="A91" s="62" t="s">
        <v>338</v>
      </c>
      <c r="B91" s="63" t="s">
        <v>261</v>
      </c>
      <c r="C91" s="64" t="s">
        <v>901</v>
      </c>
      <c r="D91" s="65"/>
      <c r="E91" s="209"/>
      <c r="F91" s="209"/>
      <c r="G91" s="209"/>
      <c r="H91" s="208"/>
      <c r="I91" s="50"/>
    </row>
    <row r="92" spans="1:9" s="55" customFormat="1" ht="31.5" x14ac:dyDescent="0.25">
      <c r="A92" s="62" t="s">
        <v>339</v>
      </c>
      <c r="B92" s="68" t="s">
        <v>263</v>
      </c>
      <c r="C92" s="64" t="s">
        <v>901</v>
      </c>
      <c r="D92" s="65"/>
      <c r="E92" s="209"/>
      <c r="F92" s="209"/>
      <c r="G92" s="209"/>
      <c r="H92" s="208"/>
      <c r="I92" s="50"/>
    </row>
    <row r="93" spans="1:9" s="55" customFormat="1" x14ac:dyDescent="0.25">
      <c r="A93" s="62" t="s">
        <v>340</v>
      </c>
      <c r="B93" s="70" t="s">
        <v>173</v>
      </c>
      <c r="C93" s="64" t="s">
        <v>901</v>
      </c>
      <c r="D93" s="65"/>
      <c r="E93" s="209"/>
      <c r="F93" s="209"/>
      <c r="G93" s="209"/>
      <c r="H93" s="208"/>
      <c r="I93" s="50"/>
    </row>
    <row r="94" spans="1:9" s="55" customFormat="1" x14ac:dyDescent="0.25">
      <c r="A94" s="62" t="s">
        <v>341</v>
      </c>
      <c r="B94" s="69" t="s">
        <v>174</v>
      </c>
      <c r="C94" s="64" t="s">
        <v>901</v>
      </c>
      <c r="D94" s="65"/>
      <c r="E94" s="209"/>
      <c r="F94" s="209"/>
      <c r="G94" s="209"/>
      <c r="H94" s="208"/>
      <c r="I94" s="50"/>
    </row>
    <row r="95" spans="1:9" s="55" customFormat="1" x14ac:dyDescent="0.25">
      <c r="A95" s="62" t="s">
        <v>342</v>
      </c>
      <c r="B95" s="63" t="s">
        <v>267</v>
      </c>
      <c r="C95" s="64" t="s">
        <v>901</v>
      </c>
      <c r="D95" s="65"/>
      <c r="E95" s="209"/>
      <c r="F95" s="209"/>
      <c r="G95" s="209"/>
      <c r="H95" s="208"/>
      <c r="I95" s="50"/>
    </row>
    <row r="96" spans="1:9" s="55" customFormat="1" x14ac:dyDescent="0.25">
      <c r="A96" s="62" t="s">
        <v>343</v>
      </c>
      <c r="B96" s="86" t="s">
        <v>344</v>
      </c>
      <c r="C96" s="64" t="s">
        <v>901</v>
      </c>
      <c r="D96" s="65"/>
      <c r="E96" s="209"/>
      <c r="F96" s="209"/>
      <c r="G96" s="209"/>
      <c r="H96" s="208"/>
      <c r="I96" s="50"/>
    </row>
    <row r="97" spans="1:9" s="55" customFormat="1" x14ac:dyDescent="0.25">
      <c r="A97" s="62" t="s">
        <v>28</v>
      </c>
      <c r="B97" s="68" t="s">
        <v>345</v>
      </c>
      <c r="C97" s="64" t="s">
        <v>901</v>
      </c>
      <c r="D97" s="65"/>
      <c r="E97" s="209"/>
      <c r="F97" s="209"/>
      <c r="G97" s="209"/>
      <c r="H97" s="208"/>
      <c r="I97" s="50"/>
    </row>
    <row r="98" spans="1:9" s="55" customFormat="1" x14ac:dyDescent="0.25">
      <c r="A98" s="62" t="s">
        <v>346</v>
      </c>
      <c r="B98" s="70" t="s">
        <v>347</v>
      </c>
      <c r="C98" s="64" t="s">
        <v>901</v>
      </c>
      <c r="D98" s="65"/>
      <c r="E98" s="209"/>
      <c r="F98" s="209"/>
      <c r="G98" s="209"/>
      <c r="H98" s="208"/>
      <c r="I98" s="50"/>
    </row>
    <row r="99" spans="1:9" s="55" customFormat="1" x14ac:dyDescent="0.25">
      <c r="A99" s="62" t="s">
        <v>348</v>
      </c>
      <c r="B99" s="70" t="s">
        <v>349</v>
      </c>
      <c r="C99" s="64" t="s">
        <v>901</v>
      </c>
      <c r="D99" s="65"/>
      <c r="E99" s="209"/>
      <c r="F99" s="209"/>
      <c r="G99" s="209"/>
      <c r="H99" s="208"/>
      <c r="I99" s="50"/>
    </row>
    <row r="100" spans="1:9" s="55" customFormat="1" x14ac:dyDescent="0.25">
      <c r="A100" s="62" t="s">
        <v>350</v>
      </c>
      <c r="B100" s="70" t="s">
        <v>351</v>
      </c>
      <c r="C100" s="64" t="s">
        <v>901</v>
      </c>
      <c r="D100" s="65"/>
      <c r="E100" s="209"/>
      <c r="F100" s="209"/>
      <c r="G100" s="209"/>
      <c r="H100" s="208"/>
      <c r="I100" s="50"/>
    </row>
    <row r="101" spans="1:9" s="55" customFormat="1" x14ac:dyDescent="0.25">
      <c r="A101" s="62" t="s">
        <v>352</v>
      </c>
      <c r="B101" s="72" t="s">
        <v>353</v>
      </c>
      <c r="C101" s="64" t="s">
        <v>901</v>
      </c>
      <c r="D101" s="65"/>
      <c r="E101" s="209"/>
      <c r="F101" s="209"/>
      <c r="G101" s="209"/>
      <c r="H101" s="208"/>
      <c r="I101" s="50"/>
    </row>
    <row r="102" spans="1:9" s="55" customFormat="1" x14ac:dyDescent="0.25">
      <c r="A102" s="62" t="s">
        <v>354</v>
      </c>
      <c r="B102" s="69" t="s">
        <v>355</v>
      </c>
      <c r="C102" s="64" t="s">
        <v>901</v>
      </c>
      <c r="D102" s="65"/>
      <c r="E102" s="209"/>
      <c r="F102" s="209"/>
      <c r="G102" s="209"/>
      <c r="H102" s="208"/>
      <c r="I102" s="50"/>
    </row>
    <row r="103" spans="1:9" s="55" customFormat="1" x14ac:dyDescent="0.25">
      <c r="A103" s="62" t="s">
        <v>29</v>
      </c>
      <c r="B103" s="71" t="s">
        <v>312</v>
      </c>
      <c r="C103" s="64" t="s">
        <v>901</v>
      </c>
      <c r="D103" s="65"/>
      <c r="E103" s="209"/>
      <c r="F103" s="209"/>
      <c r="G103" s="209"/>
      <c r="H103" s="208"/>
      <c r="I103" s="50"/>
    </row>
    <row r="104" spans="1:9" s="55" customFormat="1" x14ac:dyDescent="0.25">
      <c r="A104" s="62" t="s">
        <v>356</v>
      </c>
      <c r="B104" s="69" t="s">
        <v>357</v>
      </c>
      <c r="C104" s="64" t="s">
        <v>901</v>
      </c>
      <c r="D104" s="65"/>
      <c r="E104" s="209"/>
      <c r="F104" s="209"/>
      <c r="G104" s="209"/>
      <c r="H104" s="208"/>
      <c r="I104" s="50"/>
    </row>
    <row r="105" spans="1:9" s="55" customFormat="1" x14ac:dyDescent="0.25">
      <c r="A105" s="62" t="s">
        <v>358</v>
      </c>
      <c r="B105" s="69" t="s">
        <v>359</v>
      </c>
      <c r="C105" s="64" t="s">
        <v>901</v>
      </c>
      <c r="D105" s="65"/>
      <c r="E105" s="209"/>
      <c r="F105" s="209"/>
      <c r="G105" s="209"/>
      <c r="H105" s="208"/>
      <c r="I105" s="50"/>
    </row>
    <row r="106" spans="1:9" s="55" customFormat="1" x14ac:dyDescent="0.25">
      <c r="A106" s="62" t="s">
        <v>360</v>
      </c>
      <c r="B106" s="69" t="s">
        <v>361</v>
      </c>
      <c r="C106" s="64" t="s">
        <v>901</v>
      </c>
      <c r="D106" s="65"/>
      <c r="E106" s="209"/>
      <c r="F106" s="209"/>
      <c r="G106" s="209"/>
      <c r="H106" s="208"/>
      <c r="I106" s="50"/>
    </row>
    <row r="107" spans="1:9" s="55" customFormat="1" x14ac:dyDescent="0.25">
      <c r="A107" s="62" t="s">
        <v>362</v>
      </c>
      <c r="B107" s="72" t="s">
        <v>363</v>
      </c>
      <c r="C107" s="64" t="s">
        <v>901</v>
      </c>
      <c r="D107" s="65"/>
      <c r="E107" s="209"/>
      <c r="F107" s="209"/>
      <c r="G107" s="209"/>
      <c r="H107" s="208"/>
      <c r="I107" s="50"/>
    </row>
    <row r="108" spans="1:9" s="55" customFormat="1" x14ac:dyDescent="0.25">
      <c r="A108" s="62" t="s">
        <v>364</v>
      </c>
      <c r="B108" s="69" t="s">
        <v>365</v>
      </c>
      <c r="C108" s="64" t="s">
        <v>901</v>
      </c>
      <c r="D108" s="65"/>
      <c r="E108" s="209"/>
      <c r="F108" s="209"/>
      <c r="G108" s="209"/>
      <c r="H108" s="208"/>
      <c r="I108" s="50"/>
    </row>
    <row r="109" spans="1:9" s="55" customFormat="1" x14ac:dyDescent="0.25">
      <c r="A109" s="62" t="s">
        <v>366</v>
      </c>
      <c r="B109" s="86" t="s">
        <v>367</v>
      </c>
      <c r="C109" s="64" t="s">
        <v>901</v>
      </c>
      <c r="D109" s="65"/>
      <c r="E109" s="209"/>
      <c r="F109" s="209"/>
      <c r="G109" s="209"/>
      <c r="H109" s="208"/>
      <c r="I109" s="50"/>
    </row>
    <row r="110" spans="1:9" s="55" customFormat="1" ht="31.5" x14ac:dyDescent="0.25">
      <c r="A110" s="62" t="s">
        <v>30</v>
      </c>
      <c r="B110" s="68" t="s">
        <v>368</v>
      </c>
      <c r="C110" s="64" t="s">
        <v>901</v>
      </c>
      <c r="D110" s="65"/>
      <c r="E110" s="209"/>
      <c r="F110" s="209"/>
      <c r="G110" s="209"/>
      <c r="H110" s="208"/>
      <c r="I110" s="50"/>
    </row>
    <row r="111" spans="1:9" s="55" customFormat="1" ht="31.5" x14ac:dyDescent="0.25">
      <c r="A111" s="62" t="s">
        <v>369</v>
      </c>
      <c r="B111" s="70" t="s">
        <v>250</v>
      </c>
      <c r="C111" s="64" t="s">
        <v>901</v>
      </c>
      <c r="D111" s="65"/>
      <c r="E111" s="209"/>
      <c r="F111" s="209"/>
      <c r="G111" s="209"/>
      <c r="H111" s="208"/>
      <c r="I111" s="50"/>
    </row>
    <row r="112" spans="1:9" s="55" customFormat="1" ht="31.5" x14ac:dyDescent="0.25">
      <c r="A112" s="62" t="s">
        <v>370</v>
      </c>
      <c r="B112" s="70" t="s">
        <v>251</v>
      </c>
      <c r="C112" s="64" t="s">
        <v>901</v>
      </c>
      <c r="D112" s="65"/>
      <c r="E112" s="209"/>
      <c r="F112" s="209"/>
      <c r="G112" s="209"/>
      <c r="H112" s="208"/>
      <c r="I112" s="50"/>
    </row>
    <row r="113" spans="1:9" s="55" customFormat="1" ht="31.5" x14ac:dyDescent="0.25">
      <c r="A113" s="62" t="s">
        <v>371</v>
      </c>
      <c r="B113" s="70" t="s">
        <v>252</v>
      </c>
      <c r="C113" s="64" t="s">
        <v>901</v>
      </c>
      <c r="D113" s="65"/>
      <c r="E113" s="209"/>
      <c r="F113" s="209"/>
      <c r="G113" s="209"/>
      <c r="H113" s="208"/>
      <c r="I113" s="50"/>
    </row>
    <row r="114" spans="1:9" s="55" customFormat="1" x14ac:dyDescent="0.25">
      <c r="A114" s="62" t="s">
        <v>31</v>
      </c>
      <c r="B114" s="63" t="s">
        <v>253</v>
      </c>
      <c r="C114" s="64" t="s">
        <v>901</v>
      </c>
      <c r="D114" s="65"/>
      <c r="E114" s="209"/>
      <c r="F114" s="209"/>
      <c r="G114" s="209"/>
      <c r="H114" s="208"/>
      <c r="I114" s="50"/>
    </row>
    <row r="115" spans="1:9" s="55" customFormat="1" x14ac:dyDescent="0.25">
      <c r="A115" s="62" t="s">
        <v>32</v>
      </c>
      <c r="B115" s="63" t="s">
        <v>254</v>
      </c>
      <c r="C115" s="64" t="s">
        <v>901</v>
      </c>
      <c r="D115" s="65"/>
      <c r="E115" s="209"/>
      <c r="F115" s="209"/>
      <c r="G115" s="209"/>
      <c r="H115" s="208"/>
      <c r="I115" s="50"/>
    </row>
    <row r="116" spans="1:9" s="55" customFormat="1" x14ac:dyDescent="0.25">
      <c r="A116" s="62" t="s">
        <v>33</v>
      </c>
      <c r="B116" s="63" t="s">
        <v>255</v>
      </c>
      <c r="C116" s="64" t="s">
        <v>901</v>
      </c>
      <c r="D116" s="65"/>
      <c r="E116" s="209"/>
      <c r="F116" s="209"/>
      <c r="G116" s="209"/>
      <c r="H116" s="208"/>
      <c r="I116" s="50"/>
    </row>
    <row r="117" spans="1:9" s="55" customFormat="1" x14ac:dyDescent="0.25">
      <c r="A117" s="62" t="s">
        <v>372</v>
      </c>
      <c r="B117" s="63" t="s">
        <v>257</v>
      </c>
      <c r="C117" s="64" t="s">
        <v>901</v>
      </c>
      <c r="D117" s="65"/>
      <c r="E117" s="209"/>
      <c r="F117" s="209"/>
      <c r="G117" s="209"/>
      <c r="H117" s="208"/>
      <c r="I117" s="50"/>
    </row>
    <row r="118" spans="1:9" s="55" customFormat="1" x14ac:dyDescent="0.25">
      <c r="A118" s="62" t="s">
        <v>373</v>
      </c>
      <c r="B118" s="63" t="s">
        <v>259</v>
      </c>
      <c r="C118" s="64" t="s">
        <v>901</v>
      </c>
      <c r="D118" s="65"/>
      <c r="E118" s="209"/>
      <c r="F118" s="209"/>
      <c r="G118" s="209"/>
      <c r="H118" s="208"/>
      <c r="I118" s="50"/>
    </row>
    <row r="119" spans="1:9" s="55" customFormat="1" x14ac:dyDescent="0.25">
      <c r="A119" s="62" t="s">
        <v>374</v>
      </c>
      <c r="B119" s="63" t="s">
        <v>261</v>
      </c>
      <c r="C119" s="64" t="s">
        <v>901</v>
      </c>
      <c r="D119" s="65"/>
      <c r="E119" s="209"/>
      <c r="F119" s="209"/>
      <c r="G119" s="209"/>
      <c r="H119" s="208"/>
      <c r="I119" s="50"/>
    </row>
    <row r="120" spans="1:9" s="55" customFormat="1" ht="31.5" x14ac:dyDescent="0.25">
      <c r="A120" s="62" t="s">
        <v>375</v>
      </c>
      <c r="B120" s="68" t="s">
        <v>263</v>
      </c>
      <c r="C120" s="64" t="s">
        <v>901</v>
      </c>
      <c r="D120" s="65"/>
      <c r="E120" s="209"/>
      <c r="F120" s="209"/>
      <c r="G120" s="209"/>
      <c r="H120" s="208"/>
      <c r="I120" s="50"/>
    </row>
    <row r="121" spans="1:9" s="55" customFormat="1" x14ac:dyDescent="0.25">
      <c r="A121" s="62" t="s">
        <v>376</v>
      </c>
      <c r="B121" s="69" t="s">
        <v>173</v>
      </c>
      <c r="C121" s="64" t="s">
        <v>901</v>
      </c>
      <c r="D121" s="65"/>
      <c r="E121" s="209"/>
      <c r="F121" s="209"/>
      <c r="G121" s="209"/>
      <c r="H121" s="208"/>
      <c r="I121" s="50"/>
    </row>
    <row r="122" spans="1:9" s="55" customFormat="1" x14ac:dyDescent="0.25">
      <c r="A122" s="62" t="s">
        <v>377</v>
      </c>
      <c r="B122" s="69" t="s">
        <v>174</v>
      </c>
      <c r="C122" s="64" t="s">
        <v>901</v>
      </c>
      <c r="D122" s="65"/>
      <c r="E122" s="209"/>
      <c r="F122" s="209"/>
      <c r="G122" s="209"/>
      <c r="H122" s="208"/>
      <c r="I122" s="50"/>
    </row>
    <row r="123" spans="1:9" s="55" customFormat="1" x14ac:dyDescent="0.25">
      <c r="A123" s="62" t="s">
        <v>378</v>
      </c>
      <c r="B123" s="63" t="s">
        <v>267</v>
      </c>
      <c r="C123" s="64" t="s">
        <v>901</v>
      </c>
      <c r="D123" s="65"/>
      <c r="E123" s="209"/>
      <c r="F123" s="209"/>
      <c r="G123" s="209"/>
      <c r="H123" s="208"/>
      <c r="I123" s="50"/>
    </row>
    <row r="124" spans="1:9" s="55" customFormat="1" x14ac:dyDescent="0.25">
      <c r="A124" s="62" t="s">
        <v>379</v>
      </c>
      <c r="B124" s="86" t="s">
        <v>380</v>
      </c>
      <c r="C124" s="64" t="s">
        <v>901</v>
      </c>
      <c r="D124" s="65"/>
      <c r="E124" s="209"/>
      <c r="F124" s="209"/>
      <c r="G124" s="209"/>
      <c r="H124" s="208"/>
      <c r="I124" s="50"/>
    </row>
    <row r="125" spans="1:9" s="55" customFormat="1" x14ac:dyDescent="0.25">
      <c r="A125" s="62" t="s">
        <v>34</v>
      </c>
      <c r="B125" s="63" t="s">
        <v>249</v>
      </c>
      <c r="C125" s="64" t="s">
        <v>901</v>
      </c>
      <c r="D125" s="65"/>
      <c r="E125" s="209"/>
      <c r="F125" s="209"/>
      <c r="G125" s="209"/>
      <c r="H125" s="208"/>
      <c r="I125" s="50"/>
    </row>
    <row r="126" spans="1:9" s="55" customFormat="1" ht="31.5" x14ac:dyDescent="0.25">
      <c r="A126" s="62" t="s">
        <v>381</v>
      </c>
      <c r="B126" s="70" t="s">
        <v>250</v>
      </c>
      <c r="C126" s="64" t="s">
        <v>901</v>
      </c>
      <c r="D126" s="65"/>
      <c r="E126" s="209"/>
      <c r="F126" s="209"/>
      <c r="G126" s="209"/>
      <c r="H126" s="208"/>
      <c r="I126" s="50"/>
    </row>
    <row r="127" spans="1:9" s="55" customFormat="1" ht="31.5" x14ac:dyDescent="0.25">
      <c r="A127" s="62" t="s">
        <v>382</v>
      </c>
      <c r="B127" s="70" t="s">
        <v>251</v>
      </c>
      <c r="C127" s="64" t="s">
        <v>901</v>
      </c>
      <c r="D127" s="65"/>
      <c r="E127" s="209"/>
      <c r="F127" s="209"/>
      <c r="G127" s="209"/>
      <c r="H127" s="208"/>
      <c r="I127" s="50"/>
    </row>
    <row r="128" spans="1:9" s="55" customFormat="1" ht="31.5" x14ac:dyDescent="0.25">
      <c r="A128" s="62" t="s">
        <v>383</v>
      </c>
      <c r="B128" s="70" t="s">
        <v>252</v>
      </c>
      <c r="C128" s="64" t="s">
        <v>901</v>
      </c>
      <c r="D128" s="65"/>
      <c r="E128" s="209"/>
      <c r="F128" s="209"/>
      <c r="G128" s="209"/>
      <c r="H128" s="208"/>
      <c r="I128" s="50"/>
    </row>
    <row r="129" spans="1:9" s="55" customFormat="1" x14ac:dyDescent="0.25">
      <c r="A129" s="62" t="s">
        <v>35</v>
      </c>
      <c r="B129" s="71" t="s">
        <v>384</v>
      </c>
      <c r="C129" s="64" t="s">
        <v>901</v>
      </c>
      <c r="D129" s="65"/>
      <c r="E129" s="209"/>
      <c r="F129" s="209"/>
      <c r="G129" s="209"/>
      <c r="H129" s="208"/>
      <c r="I129" s="50"/>
    </row>
    <row r="130" spans="1:9" s="55" customFormat="1" x14ac:dyDescent="0.25">
      <c r="A130" s="62" t="s">
        <v>36</v>
      </c>
      <c r="B130" s="71" t="s">
        <v>385</v>
      </c>
      <c r="C130" s="64" t="s">
        <v>901</v>
      </c>
      <c r="D130" s="65"/>
      <c r="E130" s="209"/>
      <c r="F130" s="209"/>
      <c r="G130" s="209"/>
      <c r="H130" s="208"/>
      <c r="I130" s="50"/>
    </row>
    <row r="131" spans="1:9" s="55" customFormat="1" x14ac:dyDescent="0.25">
      <c r="A131" s="62" t="s">
        <v>37</v>
      </c>
      <c r="B131" s="71" t="s">
        <v>386</v>
      </c>
      <c r="C131" s="64" t="s">
        <v>901</v>
      </c>
      <c r="D131" s="65"/>
      <c r="E131" s="209"/>
      <c r="F131" s="209"/>
      <c r="G131" s="209"/>
      <c r="H131" s="208"/>
      <c r="I131" s="50"/>
    </row>
    <row r="132" spans="1:9" s="55" customFormat="1" x14ac:dyDescent="0.25">
      <c r="A132" s="62" t="s">
        <v>387</v>
      </c>
      <c r="B132" s="71" t="s">
        <v>388</v>
      </c>
      <c r="C132" s="64" t="s">
        <v>901</v>
      </c>
      <c r="D132" s="65"/>
      <c r="E132" s="209"/>
      <c r="F132" s="209"/>
      <c r="G132" s="209"/>
      <c r="H132" s="208"/>
      <c r="I132" s="50"/>
    </row>
    <row r="133" spans="1:9" s="55" customFormat="1" x14ac:dyDescent="0.25">
      <c r="A133" s="62" t="s">
        <v>389</v>
      </c>
      <c r="B133" s="71" t="s">
        <v>390</v>
      </c>
      <c r="C133" s="64" t="s">
        <v>901</v>
      </c>
      <c r="D133" s="65"/>
      <c r="E133" s="209"/>
      <c r="F133" s="209"/>
      <c r="G133" s="209"/>
      <c r="H133" s="208"/>
      <c r="I133" s="50"/>
    </row>
    <row r="134" spans="1:9" s="55" customFormat="1" x14ac:dyDescent="0.25">
      <c r="A134" s="62" t="s">
        <v>391</v>
      </c>
      <c r="B134" s="71" t="s">
        <v>392</v>
      </c>
      <c r="C134" s="64" t="s">
        <v>901</v>
      </c>
      <c r="D134" s="65"/>
      <c r="E134" s="209"/>
      <c r="F134" s="209"/>
      <c r="G134" s="209"/>
      <c r="H134" s="208"/>
      <c r="I134" s="50"/>
    </row>
    <row r="135" spans="1:9" s="55" customFormat="1" ht="31.5" x14ac:dyDescent="0.25">
      <c r="A135" s="62" t="s">
        <v>393</v>
      </c>
      <c r="B135" s="71" t="s">
        <v>263</v>
      </c>
      <c r="C135" s="64" t="s">
        <v>901</v>
      </c>
      <c r="D135" s="65"/>
      <c r="E135" s="209"/>
      <c r="F135" s="209"/>
      <c r="G135" s="209"/>
      <c r="H135" s="208"/>
      <c r="I135" s="50"/>
    </row>
    <row r="136" spans="1:9" s="55" customFormat="1" x14ac:dyDescent="0.25">
      <c r="A136" s="62" t="s">
        <v>394</v>
      </c>
      <c r="B136" s="69" t="s">
        <v>395</v>
      </c>
      <c r="C136" s="64" t="s">
        <v>901</v>
      </c>
      <c r="D136" s="65"/>
      <c r="E136" s="209"/>
      <c r="F136" s="209"/>
      <c r="G136" s="209"/>
      <c r="H136" s="208"/>
      <c r="I136" s="50"/>
    </row>
    <row r="137" spans="1:9" s="55" customFormat="1" x14ac:dyDescent="0.25">
      <c r="A137" s="62" t="s">
        <v>396</v>
      </c>
      <c r="B137" s="69" t="s">
        <v>174</v>
      </c>
      <c r="C137" s="64" t="s">
        <v>901</v>
      </c>
      <c r="D137" s="65"/>
      <c r="E137" s="209"/>
      <c r="F137" s="209"/>
      <c r="G137" s="209"/>
      <c r="H137" s="208"/>
      <c r="I137" s="50"/>
    </row>
    <row r="138" spans="1:9" s="55" customFormat="1" x14ac:dyDescent="0.25">
      <c r="A138" s="62" t="s">
        <v>397</v>
      </c>
      <c r="B138" s="71" t="s">
        <v>398</v>
      </c>
      <c r="C138" s="64" t="s">
        <v>901</v>
      </c>
      <c r="D138" s="65"/>
      <c r="E138" s="209"/>
      <c r="F138" s="209"/>
      <c r="G138" s="209"/>
      <c r="H138" s="208"/>
      <c r="I138" s="50"/>
    </row>
    <row r="139" spans="1:9" s="55" customFormat="1" x14ac:dyDescent="0.25">
      <c r="A139" s="62" t="s">
        <v>399</v>
      </c>
      <c r="B139" s="86" t="s">
        <v>400</v>
      </c>
      <c r="C139" s="64" t="s">
        <v>901</v>
      </c>
      <c r="D139" s="65"/>
      <c r="E139" s="209"/>
      <c r="F139" s="209"/>
      <c r="G139" s="209"/>
      <c r="H139" s="208"/>
      <c r="I139" s="50"/>
    </row>
    <row r="140" spans="1:9" s="55" customFormat="1" x14ac:dyDescent="0.25">
      <c r="A140" s="62" t="s">
        <v>38</v>
      </c>
      <c r="B140" s="63" t="s">
        <v>249</v>
      </c>
      <c r="C140" s="64" t="s">
        <v>901</v>
      </c>
      <c r="D140" s="65"/>
      <c r="E140" s="209"/>
      <c r="F140" s="209"/>
      <c r="G140" s="209"/>
      <c r="H140" s="208"/>
      <c r="I140" s="50"/>
    </row>
    <row r="141" spans="1:9" s="55" customFormat="1" ht="31.5" x14ac:dyDescent="0.25">
      <c r="A141" s="62" t="s">
        <v>401</v>
      </c>
      <c r="B141" s="70" t="s">
        <v>250</v>
      </c>
      <c r="C141" s="64" t="s">
        <v>901</v>
      </c>
      <c r="D141" s="65"/>
      <c r="E141" s="209"/>
      <c r="F141" s="209"/>
      <c r="G141" s="209"/>
      <c r="H141" s="208"/>
      <c r="I141" s="50"/>
    </row>
    <row r="142" spans="1:9" s="55" customFormat="1" ht="31.5" x14ac:dyDescent="0.25">
      <c r="A142" s="62" t="s">
        <v>402</v>
      </c>
      <c r="B142" s="70" t="s">
        <v>251</v>
      </c>
      <c r="C142" s="64" t="s">
        <v>901</v>
      </c>
      <c r="D142" s="65"/>
      <c r="E142" s="209"/>
      <c r="F142" s="209"/>
      <c r="G142" s="209"/>
      <c r="H142" s="208"/>
      <c r="I142" s="50"/>
    </row>
    <row r="143" spans="1:9" s="55" customFormat="1" ht="31.5" x14ac:dyDescent="0.25">
      <c r="A143" s="62" t="s">
        <v>403</v>
      </c>
      <c r="B143" s="70" t="s">
        <v>252</v>
      </c>
      <c r="C143" s="64" t="s">
        <v>901</v>
      </c>
      <c r="D143" s="65"/>
      <c r="E143" s="209"/>
      <c r="F143" s="209"/>
      <c r="G143" s="209"/>
      <c r="H143" s="208"/>
      <c r="I143" s="50"/>
    </row>
    <row r="144" spans="1:9" s="55" customFormat="1" x14ac:dyDescent="0.25">
      <c r="A144" s="62" t="s">
        <v>39</v>
      </c>
      <c r="B144" s="63" t="s">
        <v>253</v>
      </c>
      <c r="C144" s="64" t="s">
        <v>901</v>
      </c>
      <c r="D144" s="65"/>
      <c r="E144" s="209"/>
      <c r="F144" s="209"/>
      <c r="G144" s="209"/>
      <c r="H144" s="208"/>
      <c r="I144" s="50"/>
    </row>
    <row r="145" spans="1:9" s="55" customFormat="1" x14ac:dyDescent="0.25">
      <c r="A145" s="62" t="s">
        <v>40</v>
      </c>
      <c r="B145" s="63" t="s">
        <v>254</v>
      </c>
      <c r="C145" s="64" t="s">
        <v>901</v>
      </c>
      <c r="D145" s="65"/>
      <c r="E145" s="209"/>
      <c r="F145" s="209"/>
      <c r="G145" s="209"/>
      <c r="H145" s="208"/>
      <c r="I145" s="50"/>
    </row>
    <row r="146" spans="1:9" s="55" customFormat="1" x14ac:dyDescent="0.25">
      <c r="A146" s="62" t="s">
        <v>41</v>
      </c>
      <c r="B146" s="63" t="s">
        <v>255</v>
      </c>
      <c r="C146" s="64" t="s">
        <v>901</v>
      </c>
      <c r="D146" s="65"/>
      <c r="E146" s="209"/>
      <c r="F146" s="209"/>
      <c r="G146" s="209"/>
      <c r="H146" s="208"/>
      <c r="I146" s="50"/>
    </row>
    <row r="147" spans="1:9" s="55" customFormat="1" x14ac:dyDescent="0.25">
      <c r="A147" s="62" t="s">
        <v>404</v>
      </c>
      <c r="B147" s="68" t="s">
        <v>257</v>
      </c>
      <c r="C147" s="64" t="s">
        <v>901</v>
      </c>
      <c r="D147" s="65"/>
      <c r="E147" s="209"/>
      <c r="F147" s="209"/>
      <c r="G147" s="209"/>
      <c r="H147" s="208"/>
      <c r="I147" s="50"/>
    </row>
    <row r="148" spans="1:9" s="55" customFormat="1" x14ac:dyDescent="0.25">
      <c r="A148" s="62" t="s">
        <v>405</v>
      </c>
      <c r="B148" s="63" t="s">
        <v>259</v>
      </c>
      <c r="C148" s="64" t="s">
        <v>901</v>
      </c>
      <c r="D148" s="65"/>
      <c r="E148" s="209"/>
      <c r="F148" s="209"/>
      <c r="G148" s="209"/>
      <c r="H148" s="208"/>
      <c r="I148" s="50"/>
    </row>
    <row r="149" spans="1:9" s="55" customFormat="1" x14ac:dyDescent="0.25">
      <c r="A149" s="62" t="s">
        <v>406</v>
      </c>
      <c r="B149" s="63" t="s">
        <v>261</v>
      </c>
      <c r="C149" s="64" t="s">
        <v>901</v>
      </c>
      <c r="D149" s="65"/>
      <c r="E149" s="209"/>
      <c r="F149" s="209"/>
      <c r="G149" s="209"/>
      <c r="H149" s="208"/>
      <c r="I149" s="50"/>
    </row>
    <row r="150" spans="1:9" s="55" customFormat="1" ht="31.5" x14ac:dyDescent="0.25">
      <c r="A150" s="62" t="s">
        <v>407</v>
      </c>
      <c r="B150" s="68" t="s">
        <v>263</v>
      </c>
      <c r="C150" s="64" t="s">
        <v>901</v>
      </c>
      <c r="D150" s="65"/>
      <c r="E150" s="209"/>
      <c r="F150" s="209"/>
      <c r="G150" s="209"/>
      <c r="H150" s="208"/>
      <c r="I150" s="50"/>
    </row>
    <row r="151" spans="1:9" s="55" customFormat="1" x14ac:dyDescent="0.25">
      <c r="A151" s="62" t="s">
        <v>408</v>
      </c>
      <c r="B151" s="69" t="s">
        <v>173</v>
      </c>
      <c r="C151" s="64" t="s">
        <v>901</v>
      </c>
      <c r="D151" s="65"/>
      <c r="E151" s="209"/>
      <c r="F151" s="209"/>
      <c r="G151" s="209"/>
      <c r="H151" s="208"/>
      <c r="I151" s="50"/>
    </row>
    <row r="152" spans="1:9" s="55" customFormat="1" x14ac:dyDescent="0.25">
      <c r="A152" s="62" t="s">
        <v>409</v>
      </c>
      <c r="B152" s="69" t="s">
        <v>174</v>
      </c>
      <c r="C152" s="64" t="s">
        <v>901</v>
      </c>
      <c r="D152" s="65"/>
      <c r="E152" s="209"/>
      <c r="F152" s="209"/>
      <c r="G152" s="209"/>
      <c r="H152" s="208"/>
      <c r="I152" s="50"/>
    </row>
    <row r="153" spans="1:9" s="55" customFormat="1" x14ac:dyDescent="0.25">
      <c r="A153" s="62" t="s">
        <v>410</v>
      </c>
      <c r="B153" s="63" t="s">
        <v>267</v>
      </c>
      <c r="C153" s="64" t="s">
        <v>901</v>
      </c>
      <c r="D153" s="65"/>
      <c r="E153" s="209"/>
      <c r="F153" s="209"/>
      <c r="G153" s="209"/>
      <c r="H153" s="208"/>
      <c r="I153" s="50"/>
    </row>
    <row r="154" spans="1:9" s="55" customFormat="1" x14ac:dyDescent="0.25">
      <c r="A154" s="62" t="s">
        <v>411</v>
      </c>
      <c r="B154" s="86" t="s">
        <v>412</v>
      </c>
      <c r="C154" s="64" t="s">
        <v>901</v>
      </c>
      <c r="D154" s="65"/>
      <c r="E154" s="209"/>
      <c r="F154" s="209"/>
      <c r="G154" s="209"/>
      <c r="H154" s="208"/>
      <c r="I154" s="50"/>
    </row>
    <row r="155" spans="1:9" s="55" customFormat="1" x14ac:dyDescent="0.25">
      <c r="A155" s="62" t="s">
        <v>42</v>
      </c>
      <c r="B155" s="71" t="s">
        <v>413</v>
      </c>
      <c r="C155" s="64" t="s">
        <v>901</v>
      </c>
      <c r="D155" s="65"/>
      <c r="E155" s="209"/>
      <c r="F155" s="209"/>
      <c r="G155" s="209"/>
      <c r="H155" s="208"/>
      <c r="I155" s="50"/>
    </row>
    <row r="156" spans="1:9" s="55" customFormat="1" x14ac:dyDescent="0.25">
      <c r="A156" s="62" t="s">
        <v>43</v>
      </c>
      <c r="B156" s="71" t="s">
        <v>414</v>
      </c>
      <c r="C156" s="64" t="s">
        <v>901</v>
      </c>
      <c r="D156" s="65"/>
      <c r="E156" s="209"/>
      <c r="F156" s="209"/>
      <c r="G156" s="209"/>
      <c r="H156" s="208"/>
      <c r="I156" s="50"/>
    </row>
    <row r="157" spans="1:9" s="55" customFormat="1" x14ac:dyDescent="0.25">
      <c r="A157" s="62" t="s">
        <v>44</v>
      </c>
      <c r="B157" s="71" t="s">
        <v>415</v>
      </c>
      <c r="C157" s="64" t="s">
        <v>901</v>
      </c>
      <c r="D157" s="65"/>
      <c r="E157" s="209"/>
      <c r="F157" s="209"/>
      <c r="G157" s="209"/>
      <c r="H157" s="208"/>
      <c r="I157" s="50"/>
    </row>
    <row r="158" spans="1:9" s="55" customFormat="1" ht="16.5" thickBot="1" x14ac:dyDescent="0.3">
      <c r="A158" s="79" t="s">
        <v>45</v>
      </c>
      <c r="B158" s="71" t="s">
        <v>416</v>
      </c>
      <c r="C158" s="81" t="s">
        <v>901</v>
      </c>
      <c r="D158" s="82"/>
      <c r="E158" s="213"/>
      <c r="F158" s="213"/>
      <c r="G158" s="213"/>
      <c r="H158" s="214"/>
      <c r="I158" s="50"/>
    </row>
    <row r="159" spans="1:9" s="55" customFormat="1" x14ac:dyDescent="0.25">
      <c r="A159" s="56" t="s">
        <v>417</v>
      </c>
      <c r="B159" s="57" t="s">
        <v>320</v>
      </c>
      <c r="C159" s="58" t="s">
        <v>418</v>
      </c>
      <c r="D159" s="59"/>
      <c r="E159" s="212"/>
      <c r="F159" s="212"/>
      <c r="G159" s="212"/>
      <c r="H159" s="207"/>
      <c r="I159" s="50"/>
    </row>
    <row r="160" spans="1:9" s="55" customFormat="1" ht="31.5" x14ac:dyDescent="0.25">
      <c r="A160" s="62" t="s">
        <v>46</v>
      </c>
      <c r="B160" s="71" t="s">
        <v>419</v>
      </c>
      <c r="C160" s="64" t="s">
        <v>901</v>
      </c>
      <c r="D160" s="65"/>
      <c r="E160" s="209"/>
      <c r="F160" s="209"/>
      <c r="G160" s="209"/>
      <c r="H160" s="208"/>
      <c r="I160" s="50"/>
    </row>
    <row r="161" spans="1:9" s="55" customFormat="1" x14ac:dyDescent="0.25">
      <c r="A161" s="62" t="s">
        <v>47</v>
      </c>
      <c r="B161" s="71" t="s">
        <v>420</v>
      </c>
      <c r="C161" s="64" t="s">
        <v>901</v>
      </c>
      <c r="D161" s="65"/>
      <c r="E161" s="209"/>
      <c r="F161" s="209"/>
      <c r="G161" s="209"/>
      <c r="H161" s="208"/>
      <c r="I161" s="50"/>
    </row>
    <row r="162" spans="1:9" s="55" customFormat="1" x14ac:dyDescent="0.25">
      <c r="A162" s="62" t="s">
        <v>421</v>
      </c>
      <c r="B162" s="70" t="s">
        <v>422</v>
      </c>
      <c r="C162" s="64" t="s">
        <v>901</v>
      </c>
      <c r="D162" s="65"/>
      <c r="E162" s="209"/>
      <c r="F162" s="209"/>
      <c r="G162" s="209"/>
      <c r="H162" s="208"/>
      <c r="I162" s="50"/>
    </row>
    <row r="163" spans="1:9" s="55" customFormat="1" x14ac:dyDescent="0.25">
      <c r="A163" s="62" t="s">
        <v>48</v>
      </c>
      <c r="B163" s="71" t="s">
        <v>423</v>
      </c>
      <c r="C163" s="64" t="s">
        <v>901</v>
      </c>
      <c r="D163" s="65"/>
      <c r="E163" s="209"/>
      <c r="F163" s="209"/>
      <c r="G163" s="209"/>
      <c r="H163" s="208"/>
      <c r="I163" s="50"/>
    </row>
    <row r="164" spans="1:9" s="55" customFormat="1" x14ac:dyDescent="0.25">
      <c r="A164" s="74" t="s">
        <v>424</v>
      </c>
      <c r="B164" s="70" t="s">
        <v>425</v>
      </c>
      <c r="C164" s="64" t="s">
        <v>901</v>
      </c>
      <c r="D164" s="77"/>
      <c r="E164" s="210"/>
      <c r="F164" s="210"/>
      <c r="G164" s="210"/>
      <c r="H164" s="211"/>
      <c r="I164" s="50"/>
    </row>
    <row r="165" spans="1:9" s="55" customFormat="1" ht="32.25" thickBot="1" x14ac:dyDescent="0.3">
      <c r="A165" s="79" t="s">
        <v>49</v>
      </c>
      <c r="B165" s="87" t="s">
        <v>426</v>
      </c>
      <c r="C165" s="81" t="s">
        <v>418</v>
      </c>
      <c r="D165" s="82"/>
      <c r="E165" s="213"/>
      <c r="F165" s="213"/>
      <c r="G165" s="213"/>
      <c r="H165" s="214"/>
      <c r="I165" s="50"/>
    </row>
    <row r="166" spans="1:9" s="55" customFormat="1" ht="19.5" thickBot="1" x14ac:dyDescent="0.3">
      <c r="A166" s="415" t="s">
        <v>427</v>
      </c>
      <c r="B166" s="416"/>
      <c r="C166" s="416"/>
      <c r="D166" s="416"/>
      <c r="E166" s="416"/>
      <c r="F166" s="416"/>
      <c r="G166" s="416"/>
      <c r="H166" s="417"/>
      <c r="I166" s="50"/>
    </row>
    <row r="167" spans="1:9" s="55" customFormat="1" x14ac:dyDescent="0.25">
      <c r="A167" s="83" t="s">
        <v>428</v>
      </c>
      <c r="B167" s="88" t="s">
        <v>429</v>
      </c>
      <c r="C167" s="84" t="s">
        <v>901</v>
      </c>
      <c r="D167" s="85"/>
      <c r="E167" s="215"/>
      <c r="F167" s="215"/>
      <c r="G167" s="215"/>
      <c r="H167" s="216"/>
      <c r="I167" s="50"/>
    </row>
    <row r="168" spans="1:9" s="55" customFormat="1" x14ac:dyDescent="0.25">
      <c r="A168" s="62" t="s">
        <v>50</v>
      </c>
      <c r="B168" s="63" t="s">
        <v>249</v>
      </c>
      <c r="C168" s="64" t="s">
        <v>901</v>
      </c>
      <c r="D168" s="65"/>
      <c r="E168" s="209"/>
      <c r="F168" s="209"/>
      <c r="G168" s="209"/>
      <c r="H168" s="208"/>
      <c r="I168" s="50"/>
    </row>
    <row r="169" spans="1:9" s="55" customFormat="1" ht="31.5" x14ac:dyDescent="0.25">
      <c r="A169" s="62" t="s">
        <v>430</v>
      </c>
      <c r="B169" s="70" t="s">
        <v>250</v>
      </c>
      <c r="C169" s="64" t="s">
        <v>901</v>
      </c>
      <c r="D169" s="65"/>
      <c r="E169" s="209"/>
      <c r="F169" s="209"/>
      <c r="G169" s="209"/>
      <c r="H169" s="208"/>
      <c r="I169" s="50"/>
    </row>
    <row r="170" spans="1:9" s="55" customFormat="1" ht="31.5" x14ac:dyDescent="0.25">
      <c r="A170" s="62" t="s">
        <v>431</v>
      </c>
      <c r="B170" s="70" t="s">
        <v>251</v>
      </c>
      <c r="C170" s="64" t="s">
        <v>901</v>
      </c>
      <c r="D170" s="65"/>
      <c r="E170" s="209"/>
      <c r="F170" s="209"/>
      <c r="G170" s="209"/>
      <c r="H170" s="208"/>
      <c r="I170" s="50"/>
    </row>
    <row r="171" spans="1:9" s="55" customFormat="1" ht="31.5" x14ac:dyDescent="0.25">
      <c r="A171" s="62" t="s">
        <v>432</v>
      </c>
      <c r="B171" s="70" t="s">
        <v>252</v>
      </c>
      <c r="C171" s="64" t="s">
        <v>901</v>
      </c>
      <c r="D171" s="65"/>
      <c r="E171" s="209"/>
      <c r="F171" s="209"/>
      <c r="G171" s="209"/>
      <c r="H171" s="208"/>
      <c r="I171" s="50"/>
    </row>
    <row r="172" spans="1:9" s="55" customFormat="1" x14ac:dyDescent="0.25">
      <c r="A172" s="62" t="s">
        <v>51</v>
      </c>
      <c r="B172" s="63" t="s">
        <v>253</v>
      </c>
      <c r="C172" s="64" t="s">
        <v>901</v>
      </c>
      <c r="D172" s="65"/>
      <c r="E172" s="209"/>
      <c r="F172" s="209"/>
      <c r="G172" s="209"/>
      <c r="H172" s="208"/>
      <c r="I172" s="50"/>
    </row>
    <row r="173" spans="1:9" s="55" customFormat="1" x14ac:dyDescent="0.25">
      <c r="A173" s="62" t="s">
        <v>52</v>
      </c>
      <c r="B173" s="63" t="s">
        <v>254</v>
      </c>
      <c r="C173" s="64" t="s">
        <v>901</v>
      </c>
      <c r="D173" s="65"/>
      <c r="E173" s="209"/>
      <c r="F173" s="209"/>
      <c r="G173" s="209"/>
      <c r="H173" s="208"/>
      <c r="I173" s="50"/>
    </row>
    <row r="174" spans="1:9" s="55" customFormat="1" x14ac:dyDescent="0.25">
      <c r="A174" s="62" t="s">
        <v>53</v>
      </c>
      <c r="B174" s="63" t="s">
        <v>255</v>
      </c>
      <c r="C174" s="64" t="s">
        <v>901</v>
      </c>
      <c r="D174" s="65"/>
      <c r="E174" s="209"/>
      <c r="F174" s="209"/>
      <c r="G174" s="209"/>
      <c r="H174" s="208"/>
      <c r="I174" s="50"/>
    </row>
    <row r="175" spans="1:9" s="55" customFormat="1" x14ac:dyDescent="0.25">
      <c r="A175" s="62" t="s">
        <v>433</v>
      </c>
      <c r="B175" s="63" t="s">
        <v>257</v>
      </c>
      <c r="C175" s="64" t="s">
        <v>901</v>
      </c>
      <c r="D175" s="65"/>
      <c r="E175" s="209"/>
      <c r="F175" s="209"/>
      <c r="G175" s="209"/>
      <c r="H175" s="208"/>
      <c r="I175" s="50"/>
    </row>
    <row r="176" spans="1:9" s="55" customFormat="1" x14ac:dyDescent="0.25">
      <c r="A176" s="62" t="s">
        <v>434</v>
      </c>
      <c r="B176" s="63" t="s">
        <v>259</v>
      </c>
      <c r="C176" s="64" t="s">
        <v>901</v>
      </c>
      <c r="D176" s="65"/>
      <c r="E176" s="209"/>
      <c r="F176" s="209"/>
      <c r="G176" s="209"/>
      <c r="H176" s="208"/>
      <c r="I176" s="50"/>
    </row>
    <row r="177" spans="1:9" s="55" customFormat="1" x14ac:dyDescent="0.25">
      <c r="A177" s="62" t="s">
        <v>435</v>
      </c>
      <c r="B177" s="63" t="s">
        <v>261</v>
      </c>
      <c r="C177" s="64" t="s">
        <v>901</v>
      </c>
      <c r="D177" s="65"/>
      <c r="E177" s="209"/>
      <c r="F177" s="209"/>
      <c r="G177" s="209"/>
      <c r="H177" s="208"/>
      <c r="I177" s="50"/>
    </row>
    <row r="178" spans="1:9" s="55" customFormat="1" ht="31.5" x14ac:dyDescent="0.25">
      <c r="A178" s="62" t="s">
        <v>436</v>
      </c>
      <c r="B178" s="68" t="s">
        <v>263</v>
      </c>
      <c r="C178" s="64" t="s">
        <v>901</v>
      </c>
      <c r="D178" s="65"/>
      <c r="E178" s="209"/>
      <c r="F178" s="209"/>
      <c r="G178" s="209"/>
      <c r="H178" s="208"/>
      <c r="I178" s="50"/>
    </row>
    <row r="179" spans="1:9" s="55" customFormat="1" x14ac:dyDescent="0.25">
      <c r="A179" s="62" t="s">
        <v>437</v>
      </c>
      <c r="B179" s="69" t="s">
        <v>173</v>
      </c>
      <c r="C179" s="64" t="s">
        <v>901</v>
      </c>
      <c r="D179" s="65"/>
      <c r="E179" s="209"/>
      <c r="F179" s="209"/>
      <c r="G179" s="209"/>
      <c r="H179" s="208"/>
      <c r="I179" s="50"/>
    </row>
    <row r="180" spans="1:9" s="55" customFormat="1" x14ac:dyDescent="0.25">
      <c r="A180" s="62" t="s">
        <v>438</v>
      </c>
      <c r="B180" s="69" t="s">
        <v>174</v>
      </c>
      <c r="C180" s="64" t="s">
        <v>901</v>
      </c>
      <c r="D180" s="65"/>
      <c r="E180" s="209"/>
      <c r="F180" s="209"/>
      <c r="G180" s="209"/>
      <c r="H180" s="208"/>
      <c r="I180" s="50"/>
    </row>
    <row r="181" spans="1:9" s="55" customFormat="1" ht="31.5" x14ac:dyDescent="0.25">
      <c r="A181" s="62" t="s">
        <v>439</v>
      </c>
      <c r="B181" s="71" t="s">
        <v>440</v>
      </c>
      <c r="C181" s="64" t="s">
        <v>901</v>
      </c>
      <c r="D181" s="65"/>
      <c r="E181" s="209"/>
      <c r="F181" s="209"/>
      <c r="G181" s="209"/>
      <c r="H181" s="208"/>
      <c r="I181" s="50"/>
    </row>
    <row r="182" spans="1:9" s="55" customFormat="1" x14ac:dyDescent="0.25">
      <c r="A182" s="62" t="s">
        <v>441</v>
      </c>
      <c r="B182" s="70" t="s">
        <v>442</v>
      </c>
      <c r="C182" s="64" t="s">
        <v>901</v>
      </c>
      <c r="D182" s="65"/>
      <c r="E182" s="209"/>
      <c r="F182" s="209"/>
      <c r="G182" s="209"/>
      <c r="H182" s="208"/>
      <c r="I182" s="50"/>
    </row>
    <row r="183" spans="1:9" s="55" customFormat="1" x14ac:dyDescent="0.25">
      <c r="A183" s="62" t="s">
        <v>443</v>
      </c>
      <c r="B183" s="70" t="s">
        <v>444</v>
      </c>
      <c r="C183" s="64" t="s">
        <v>901</v>
      </c>
      <c r="D183" s="65"/>
      <c r="E183" s="209"/>
      <c r="F183" s="209"/>
      <c r="G183" s="209"/>
      <c r="H183" s="208"/>
      <c r="I183" s="50"/>
    </row>
    <row r="184" spans="1:9" s="55" customFormat="1" x14ac:dyDescent="0.25">
      <c r="A184" s="62" t="s">
        <v>445</v>
      </c>
      <c r="B184" s="63" t="s">
        <v>267</v>
      </c>
      <c r="C184" s="64" t="s">
        <v>901</v>
      </c>
      <c r="D184" s="65"/>
      <c r="E184" s="209"/>
      <c r="F184" s="209"/>
      <c r="G184" s="209"/>
      <c r="H184" s="208"/>
      <c r="I184" s="50"/>
    </row>
    <row r="185" spans="1:9" s="55" customFormat="1" x14ac:dyDescent="0.25">
      <c r="A185" s="62" t="s">
        <v>446</v>
      </c>
      <c r="B185" s="86" t="s">
        <v>447</v>
      </c>
      <c r="C185" s="64" t="s">
        <v>901</v>
      </c>
      <c r="D185" s="65"/>
      <c r="E185" s="209"/>
      <c r="F185" s="209"/>
      <c r="G185" s="209"/>
      <c r="H185" s="208"/>
      <c r="I185" s="50"/>
    </row>
    <row r="186" spans="1:9" s="55" customFormat="1" x14ac:dyDescent="0.25">
      <c r="A186" s="62" t="s">
        <v>448</v>
      </c>
      <c r="B186" s="71" t="s">
        <v>449</v>
      </c>
      <c r="C186" s="64" t="s">
        <v>901</v>
      </c>
      <c r="D186" s="65"/>
      <c r="E186" s="209"/>
      <c r="F186" s="209"/>
      <c r="G186" s="209"/>
      <c r="H186" s="208"/>
      <c r="I186" s="50"/>
    </row>
    <row r="187" spans="1:9" s="55" customFormat="1" x14ac:dyDescent="0.25">
      <c r="A187" s="62" t="s">
        <v>450</v>
      </c>
      <c r="B187" s="71" t="s">
        <v>451</v>
      </c>
      <c r="C187" s="64" t="s">
        <v>901</v>
      </c>
      <c r="D187" s="65"/>
      <c r="E187" s="209"/>
      <c r="F187" s="209"/>
      <c r="G187" s="209"/>
      <c r="H187" s="208"/>
      <c r="I187" s="50"/>
    </row>
    <row r="188" spans="1:9" s="55" customFormat="1" x14ac:dyDescent="0.25">
      <c r="A188" s="62" t="s">
        <v>452</v>
      </c>
      <c r="B188" s="70" t="s">
        <v>453</v>
      </c>
      <c r="C188" s="64" t="s">
        <v>901</v>
      </c>
      <c r="D188" s="65"/>
      <c r="E188" s="209"/>
      <c r="F188" s="209"/>
      <c r="G188" s="209"/>
      <c r="H188" s="208"/>
      <c r="I188" s="50"/>
    </row>
    <row r="189" spans="1:9" s="55" customFormat="1" x14ac:dyDescent="0.25">
      <c r="A189" s="62" t="s">
        <v>454</v>
      </c>
      <c r="B189" s="70" t="s">
        <v>455</v>
      </c>
      <c r="C189" s="64" t="s">
        <v>901</v>
      </c>
      <c r="D189" s="65"/>
      <c r="E189" s="209"/>
      <c r="F189" s="209"/>
      <c r="G189" s="209"/>
      <c r="H189" s="208"/>
      <c r="I189" s="50"/>
    </row>
    <row r="190" spans="1:9" s="55" customFormat="1" x14ac:dyDescent="0.25">
      <c r="A190" s="62" t="s">
        <v>456</v>
      </c>
      <c r="B190" s="70" t="s">
        <v>457</v>
      </c>
      <c r="C190" s="64" t="s">
        <v>901</v>
      </c>
      <c r="D190" s="65"/>
      <c r="E190" s="209"/>
      <c r="F190" s="209"/>
      <c r="G190" s="209"/>
      <c r="H190" s="208"/>
      <c r="I190" s="50"/>
    </row>
    <row r="191" spans="1:9" s="55" customFormat="1" ht="31.5" x14ac:dyDescent="0.25">
      <c r="A191" s="62" t="s">
        <v>458</v>
      </c>
      <c r="B191" s="71" t="s">
        <v>459</v>
      </c>
      <c r="C191" s="64" t="s">
        <v>901</v>
      </c>
      <c r="D191" s="65"/>
      <c r="E191" s="209"/>
      <c r="F191" s="209"/>
      <c r="G191" s="209"/>
      <c r="H191" s="208"/>
      <c r="I191" s="50"/>
    </row>
    <row r="192" spans="1:9" s="55" customFormat="1" ht="31.5" x14ac:dyDescent="0.25">
      <c r="A192" s="62" t="s">
        <v>460</v>
      </c>
      <c r="B192" s="71" t="s">
        <v>461</v>
      </c>
      <c r="C192" s="64" t="s">
        <v>901</v>
      </c>
      <c r="D192" s="65"/>
      <c r="E192" s="209"/>
      <c r="F192" s="209"/>
      <c r="G192" s="209"/>
      <c r="H192" s="208"/>
      <c r="I192" s="50"/>
    </row>
    <row r="193" spans="1:9" s="55" customFormat="1" x14ac:dyDescent="0.25">
      <c r="A193" s="62" t="s">
        <v>462</v>
      </c>
      <c r="B193" s="71" t="s">
        <v>463</v>
      </c>
      <c r="C193" s="64" t="s">
        <v>901</v>
      </c>
      <c r="D193" s="65"/>
      <c r="E193" s="209"/>
      <c r="F193" s="209"/>
      <c r="G193" s="209"/>
      <c r="H193" s="208"/>
      <c r="I193" s="50"/>
    </row>
    <row r="194" spans="1:9" s="55" customFormat="1" x14ac:dyDescent="0.25">
      <c r="A194" s="62" t="s">
        <v>464</v>
      </c>
      <c r="B194" s="71" t="s">
        <v>465</v>
      </c>
      <c r="C194" s="64" t="s">
        <v>901</v>
      </c>
      <c r="D194" s="65"/>
      <c r="E194" s="209"/>
      <c r="F194" s="209"/>
      <c r="G194" s="209"/>
      <c r="H194" s="208"/>
      <c r="I194" s="50"/>
    </row>
    <row r="195" spans="1:9" s="55" customFormat="1" x14ac:dyDescent="0.25">
      <c r="A195" s="62" t="s">
        <v>466</v>
      </c>
      <c r="B195" s="71" t="s">
        <v>467</v>
      </c>
      <c r="C195" s="64" t="s">
        <v>901</v>
      </c>
      <c r="D195" s="65"/>
      <c r="E195" s="209"/>
      <c r="F195" s="209"/>
      <c r="G195" s="209"/>
      <c r="H195" s="208"/>
      <c r="I195" s="50"/>
    </row>
    <row r="196" spans="1:9" s="55" customFormat="1" x14ac:dyDescent="0.25">
      <c r="A196" s="62" t="s">
        <v>468</v>
      </c>
      <c r="B196" s="71" t="s">
        <v>469</v>
      </c>
      <c r="C196" s="64" t="s">
        <v>901</v>
      </c>
      <c r="D196" s="65"/>
      <c r="E196" s="209"/>
      <c r="F196" s="209"/>
      <c r="G196" s="209"/>
      <c r="H196" s="208"/>
      <c r="I196" s="50"/>
    </row>
    <row r="197" spans="1:9" s="55" customFormat="1" x14ac:dyDescent="0.25">
      <c r="A197" s="62" t="s">
        <v>470</v>
      </c>
      <c r="B197" s="70" t="s">
        <v>471</v>
      </c>
      <c r="C197" s="64" t="s">
        <v>901</v>
      </c>
      <c r="D197" s="65"/>
      <c r="E197" s="209"/>
      <c r="F197" s="209"/>
      <c r="G197" s="209"/>
      <c r="H197" s="208"/>
      <c r="I197" s="50"/>
    </row>
    <row r="198" spans="1:9" s="55" customFormat="1" x14ac:dyDescent="0.25">
      <c r="A198" s="62" t="s">
        <v>472</v>
      </c>
      <c r="B198" s="71" t="s">
        <v>473</v>
      </c>
      <c r="C198" s="64" t="s">
        <v>901</v>
      </c>
      <c r="D198" s="65"/>
      <c r="E198" s="209"/>
      <c r="F198" s="209"/>
      <c r="G198" s="209"/>
      <c r="H198" s="208"/>
      <c r="I198" s="50"/>
    </row>
    <row r="199" spans="1:9" s="55" customFormat="1" x14ac:dyDescent="0.25">
      <c r="A199" s="62" t="s">
        <v>474</v>
      </c>
      <c r="B199" s="71" t="s">
        <v>475</v>
      </c>
      <c r="C199" s="64" t="s">
        <v>901</v>
      </c>
      <c r="D199" s="65"/>
      <c r="E199" s="209"/>
      <c r="F199" s="209"/>
      <c r="G199" s="209"/>
      <c r="H199" s="208"/>
      <c r="I199" s="50"/>
    </row>
    <row r="200" spans="1:9" s="55" customFormat="1" x14ac:dyDescent="0.25">
      <c r="A200" s="62" t="s">
        <v>476</v>
      </c>
      <c r="B200" s="71" t="s">
        <v>477</v>
      </c>
      <c r="C200" s="64" t="s">
        <v>901</v>
      </c>
      <c r="D200" s="65"/>
      <c r="E200" s="209"/>
      <c r="F200" s="209"/>
      <c r="G200" s="209"/>
      <c r="H200" s="208"/>
      <c r="I200" s="50"/>
    </row>
    <row r="201" spans="1:9" s="55" customFormat="1" ht="31.5" x14ac:dyDescent="0.25">
      <c r="A201" s="62" t="s">
        <v>478</v>
      </c>
      <c r="B201" s="71" t="s">
        <v>479</v>
      </c>
      <c r="C201" s="64" t="s">
        <v>901</v>
      </c>
      <c r="D201" s="65"/>
      <c r="E201" s="209"/>
      <c r="F201" s="209"/>
      <c r="G201" s="209"/>
      <c r="H201" s="208"/>
      <c r="I201" s="50"/>
    </row>
    <row r="202" spans="1:9" s="55" customFormat="1" x14ac:dyDescent="0.25">
      <c r="A202" s="62" t="s">
        <v>480</v>
      </c>
      <c r="B202" s="71" t="s">
        <v>481</v>
      </c>
      <c r="C202" s="64" t="s">
        <v>901</v>
      </c>
      <c r="D202" s="65"/>
      <c r="E202" s="209"/>
      <c r="F202" s="209"/>
      <c r="G202" s="209"/>
      <c r="H202" s="208"/>
      <c r="I202" s="50"/>
    </row>
    <row r="203" spans="1:9" s="55" customFormat="1" x14ac:dyDescent="0.25">
      <c r="A203" s="62" t="s">
        <v>482</v>
      </c>
      <c r="B203" s="86" t="s">
        <v>483</v>
      </c>
      <c r="C203" s="64" t="s">
        <v>901</v>
      </c>
      <c r="D203" s="65"/>
      <c r="E203" s="209"/>
      <c r="F203" s="209"/>
      <c r="G203" s="209"/>
      <c r="H203" s="208"/>
      <c r="I203" s="50"/>
    </row>
    <row r="204" spans="1:9" s="55" customFormat="1" x14ac:dyDescent="0.25">
      <c r="A204" s="62" t="s">
        <v>484</v>
      </c>
      <c r="B204" s="71" t="s">
        <v>485</v>
      </c>
      <c r="C204" s="64" t="s">
        <v>901</v>
      </c>
      <c r="D204" s="65"/>
      <c r="E204" s="209"/>
      <c r="F204" s="209"/>
      <c r="G204" s="209"/>
      <c r="H204" s="208"/>
      <c r="I204" s="50"/>
    </row>
    <row r="205" spans="1:9" s="55" customFormat="1" x14ac:dyDescent="0.25">
      <c r="A205" s="62" t="s">
        <v>486</v>
      </c>
      <c r="B205" s="71" t="s">
        <v>487</v>
      </c>
      <c r="C205" s="64" t="s">
        <v>901</v>
      </c>
      <c r="D205" s="65"/>
      <c r="E205" s="209"/>
      <c r="F205" s="209"/>
      <c r="G205" s="209"/>
      <c r="H205" s="208"/>
      <c r="I205" s="50"/>
    </row>
    <row r="206" spans="1:9" s="55" customFormat="1" ht="31.5" x14ac:dyDescent="0.25">
      <c r="A206" s="62" t="s">
        <v>488</v>
      </c>
      <c r="B206" s="70" t="s">
        <v>489</v>
      </c>
      <c r="C206" s="64" t="s">
        <v>901</v>
      </c>
      <c r="D206" s="65"/>
      <c r="E206" s="209"/>
      <c r="F206" s="209"/>
      <c r="G206" s="209"/>
      <c r="H206" s="208"/>
      <c r="I206" s="50"/>
    </row>
    <row r="207" spans="1:9" s="55" customFormat="1" x14ac:dyDescent="0.25">
      <c r="A207" s="62" t="s">
        <v>490</v>
      </c>
      <c r="B207" s="72" t="s">
        <v>218</v>
      </c>
      <c r="C207" s="64" t="s">
        <v>901</v>
      </c>
      <c r="D207" s="65"/>
      <c r="E207" s="209"/>
      <c r="F207" s="209"/>
      <c r="G207" s="209"/>
      <c r="H207" s="208"/>
      <c r="I207" s="50"/>
    </row>
    <row r="208" spans="1:9" s="55" customFormat="1" x14ac:dyDescent="0.25">
      <c r="A208" s="62" t="s">
        <v>491</v>
      </c>
      <c r="B208" s="72" t="s">
        <v>222</v>
      </c>
      <c r="C208" s="64" t="s">
        <v>901</v>
      </c>
      <c r="D208" s="65"/>
      <c r="E208" s="209"/>
      <c r="F208" s="209"/>
      <c r="G208" s="209"/>
      <c r="H208" s="208"/>
      <c r="I208" s="50"/>
    </row>
    <row r="209" spans="1:9" s="55" customFormat="1" x14ac:dyDescent="0.25">
      <c r="A209" s="62" t="s">
        <v>492</v>
      </c>
      <c r="B209" s="71" t="s">
        <v>493</v>
      </c>
      <c r="C209" s="64" t="s">
        <v>901</v>
      </c>
      <c r="D209" s="65"/>
      <c r="E209" s="209"/>
      <c r="F209" s="209"/>
      <c r="G209" s="209"/>
      <c r="H209" s="208"/>
      <c r="I209" s="50"/>
    </row>
    <row r="210" spans="1:9" s="55" customFormat="1" x14ac:dyDescent="0.25">
      <c r="A210" s="62" t="s">
        <v>494</v>
      </c>
      <c r="B210" s="86" t="s">
        <v>495</v>
      </c>
      <c r="C210" s="64" t="s">
        <v>901</v>
      </c>
      <c r="D210" s="65"/>
      <c r="E210" s="209"/>
      <c r="F210" s="209"/>
      <c r="G210" s="209"/>
      <c r="H210" s="208"/>
      <c r="I210" s="50"/>
    </row>
    <row r="211" spans="1:9" s="55" customFormat="1" x14ac:dyDescent="0.25">
      <c r="A211" s="62" t="s">
        <v>496</v>
      </c>
      <c r="B211" s="71" t="s">
        <v>497</v>
      </c>
      <c r="C211" s="64" t="s">
        <v>901</v>
      </c>
      <c r="D211" s="65"/>
      <c r="E211" s="209"/>
      <c r="F211" s="209"/>
      <c r="G211" s="209"/>
      <c r="H211" s="208"/>
      <c r="I211" s="50"/>
    </row>
    <row r="212" spans="1:9" s="55" customFormat="1" x14ac:dyDescent="0.25">
      <c r="A212" s="62" t="s">
        <v>498</v>
      </c>
      <c r="B212" s="70" t="s">
        <v>499</v>
      </c>
      <c r="C212" s="64" t="s">
        <v>901</v>
      </c>
      <c r="D212" s="65"/>
      <c r="E212" s="209"/>
      <c r="F212" s="209"/>
      <c r="G212" s="209"/>
      <c r="H212" s="208"/>
      <c r="I212" s="50"/>
    </row>
    <row r="213" spans="1:9" s="55" customFormat="1" x14ac:dyDescent="0.25">
      <c r="A213" s="62" t="s">
        <v>500</v>
      </c>
      <c r="B213" s="70" t="s">
        <v>501</v>
      </c>
      <c r="C213" s="64" t="s">
        <v>901</v>
      </c>
      <c r="D213" s="65"/>
      <c r="E213" s="209"/>
      <c r="F213" s="209"/>
      <c r="G213" s="209"/>
      <c r="H213" s="208"/>
      <c r="I213" s="50"/>
    </row>
    <row r="214" spans="1:9" s="55" customFormat="1" x14ac:dyDescent="0.25">
      <c r="A214" s="62" t="s">
        <v>502</v>
      </c>
      <c r="B214" s="70" t="s">
        <v>503</v>
      </c>
      <c r="C214" s="64" t="s">
        <v>901</v>
      </c>
      <c r="D214" s="65"/>
      <c r="E214" s="209"/>
      <c r="F214" s="209"/>
      <c r="G214" s="209"/>
      <c r="H214" s="208"/>
      <c r="I214" s="50"/>
    </row>
    <row r="215" spans="1:9" s="55" customFormat="1" x14ac:dyDescent="0.25">
      <c r="A215" s="62" t="s">
        <v>504</v>
      </c>
      <c r="B215" s="70" t="s">
        <v>505</v>
      </c>
      <c r="C215" s="64" t="s">
        <v>901</v>
      </c>
      <c r="D215" s="65"/>
      <c r="E215" s="209"/>
      <c r="F215" s="209"/>
      <c r="G215" s="209"/>
      <c r="H215" s="208"/>
      <c r="I215" s="50"/>
    </row>
    <row r="216" spans="1:9" s="55" customFormat="1" x14ac:dyDescent="0.25">
      <c r="A216" s="62" t="s">
        <v>506</v>
      </c>
      <c r="B216" s="70" t="s">
        <v>507</v>
      </c>
      <c r="C216" s="64" t="s">
        <v>901</v>
      </c>
      <c r="D216" s="65"/>
      <c r="E216" s="209"/>
      <c r="F216" s="209"/>
      <c r="G216" s="209"/>
      <c r="H216" s="208"/>
      <c r="I216" s="50"/>
    </row>
    <row r="217" spans="1:9" s="55" customFormat="1" x14ac:dyDescent="0.25">
      <c r="A217" s="62" t="s">
        <v>508</v>
      </c>
      <c r="B217" s="70" t="s">
        <v>509</v>
      </c>
      <c r="C217" s="64" t="s">
        <v>901</v>
      </c>
      <c r="D217" s="65"/>
      <c r="E217" s="209"/>
      <c r="F217" s="209"/>
      <c r="G217" s="209"/>
      <c r="H217" s="208"/>
      <c r="I217" s="50"/>
    </row>
    <row r="218" spans="1:9" s="55" customFormat="1" x14ac:dyDescent="0.25">
      <c r="A218" s="62" t="s">
        <v>510</v>
      </c>
      <c r="B218" s="71" t="s">
        <v>511</v>
      </c>
      <c r="C218" s="64" t="s">
        <v>901</v>
      </c>
      <c r="D218" s="65"/>
      <c r="E218" s="209"/>
      <c r="F218" s="209"/>
      <c r="G218" s="209"/>
      <c r="H218" s="208"/>
      <c r="I218" s="50"/>
    </row>
    <row r="219" spans="1:9" s="55" customFormat="1" x14ac:dyDescent="0.25">
      <c r="A219" s="62" t="s">
        <v>512</v>
      </c>
      <c r="B219" s="71" t="s">
        <v>513</v>
      </c>
      <c r="C219" s="64" t="s">
        <v>901</v>
      </c>
      <c r="D219" s="65"/>
      <c r="E219" s="209"/>
      <c r="F219" s="209"/>
      <c r="G219" s="209"/>
      <c r="H219" s="208"/>
      <c r="I219" s="50"/>
    </row>
    <row r="220" spans="1:9" s="55" customFormat="1" x14ac:dyDescent="0.25">
      <c r="A220" s="62" t="s">
        <v>514</v>
      </c>
      <c r="B220" s="71" t="s">
        <v>320</v>
      </c>
      <c r="C220" s="64" t="s">
        <v>418</v>
      </c>
      <c r="D220" s="65"/>
      <c r="E220" s="209"/>
      <c r="F220" s="209"/>
      <c r="G220" s="209"/>
      <c r="H220" s="208"/>
      <c r="I220" s="50"/>
    </row>
    <row r="221" spans="1:9" s="55" customFormat="1" ht="31.5" x14ac:dyDescent="0.25">
      <c r="A221" s="62" t="s">
        <v>515</v>
      </c>
      <c r="B221" s="71" t="s">
        <v>516</v>
      </c>
      <c r="C221" s="64" t="s">
        <v>901</v>
      </c>
      <c r="D221" s="65"/>
      <c r="E221" s="209"/>
      <c r="F221" s="209"/>
      <c r="G221" s="209"/>
      <c r="H221" s="208"/>
      <c r="I221" s="50"/>
    </row>
    <row r="222" spans="1:9" s="55" customFormat="1" x14ac:dyDescent="0.25">
      <c r="A222" s="62" t="s">
        <v>517</v>
      </c>
      <c r="B222" s="86" t="s">
        <v>518</v>
      </c>
      <c r="C222" s="64" t="s">
        <v>901</v>
      </c>
      <c r="D222" s="65"/>
      <c r="E222" s="209"/>
      <c r="F222" s="209"/>
      <c r="G222" s="209"/>
      <c r="H222" s="208"/>
      <c r="I222" s="50"/>
    </row>
    <row r="223" spans="1:9" s="55" customFormat="1" x14ac:dyDescent="0.25">
      <c r="A223" s="62" t="s">
        <v>519</v>
      </c>
      <c r="B223" s="71" t="s">
        <v>520</v>
      </c>
      <c r="C223" s="64" t="s">
        <v>901</v>
      </c>
      <c r="D223" s="65"/>
      <c r="E223" s="209"/>
      <c r="F223" s="209"/>
      <c r="G223" s="209"/>
      <c r="H223" s="208"/>
      <c r="I223" s="50"/>
    </row>
    <row r="224" spans="1:9" s="55" customFormat="1" x14ac:dyDescent="0.25">
      <c r="A224" s="62" t="s">
        <v>521</v>
      </c>
      <c r="B224" s="71" t="s">
        <v>522</v>
      </c>
      <c r="C224" s="64" t="s">
        <v>901</v>
      </c>
      <c r="D224" s="65"/>
      <c r="E224" s="209"/>
      <c r="F224" s="209"/>
      <c r="G224" s="209"/>
      <c r="H224" s="208"/>
      <c r="I224" s="50"/>
    </row>
    <row r="225" spans="1:9" s="55" customFormat="1" x14ac:dyDescent="0.25">
      <c r="A225" s="62" t="s">
        <v>523</v>
      </c>
      <c r="B225" s="70" t="s">
        <v>524</v>
      </c>
      <c r="C225" s="64" t="s">
        <v>901</v>
      </c>
      <c r="D225" s="65"/>
      <c r="E225" s="209"/>
      <c r="F225" s="209"/>
      <c r="G225" s="209"/>
      <c r="H225" s="208"/>
      <c r="I225" s="50"/>
    </row>
    <row r="226" spans="1:9" s="55" customFormat="1" x14ac:dyDescent="0.25">
      <c r="A226" s="62" t="s">
        <v>525</v>
      </c>
      <c r="B226" s="70" t="s">
        <v>526</v>
      </c>
      <c r="C226" s="64" t="s">
        <v>901</v>
      </c>
      <c r="D226" s="65"/>
      <c r="E226" s="209"/>
      <c r="F226" s="209"/>
      <c r="G226" s="209"/>
      <c r="H226" s="208"/>
      <c r="I226" s="50"/>
    </row>
    <row r="227" spans="1:9" s="55" customFormat="1" x14ac:dyDescent="0.25">
      <c r="A227" s="62" t="s">
        <v>527</v>
      </c>
      <c r="B227" s="70" t="s">
        <v>528</v>
      </c>
      <c r="C227" s="64" t="s">
        <v>901</v>
      </c>
      <c r="D227" s="65"/>
      <c r="E227" s="209"/>
      <c r="F227" s="209"/>
      <c r="G227" s="209"/>
      <c r="H227" s="208"/>
      <c r="I227" s="50"/>
    </row>
    <row r="228" spans="1:9" s="55" customFormat="1" x14ac:dyDescent="0.25">
      <c r="A228" s="62" t="s">
        <v>529</v>
      </c>
      <c r="B228" s="71" t="s">
        <v>530</v>
      </c>
      <c r="C228" s="64" t="s">
        <v>901</v>
      </c>
      <c r="D228" s="65"/>
      <c r="E228" s="209"/>
      <c r="F228" s="209"/>
      <c r="G228" s="209"/>
      <c r="H228" s="208"/>
      <c r="I228" s="50"/>
    </row>
    <row r="229" spans="1:9" s="55" customFormat="1" x14ac:dyDescent="0.25">
      <c r="A229" s="62" t="s">
        <v>531</v>
      </c>
      <c r="B229" s="71" t="s">
        <v>532</v>
      </c>
      <c r="C229" s="64" t="s">
        <v>901</v>
      </c>
      <c r="D229" s="65"/>
      <c r="E229" s="209"/>
      <c r="F229" s="209"/>
      <c r="G229" s="209"/>
      <c r="H229" s="208"/>
      <c r="I229" s="50"/>
    </row>
    <row r="230" spans="1:9" s="55" customFormat="1" x14ac:dyDescent="0.25">
      <c r="A230" s="62" t="s">
        <v>533</v>
      </c>
      <c r="B230" s="70" t="s">
        <v>534</v>
      </c>
      <c r="C230" s="64" t="s">
        <v>901</v>
      </c>
      <c r="D230" s="65"/>
      <c r="E230" s="209"/>
      <c r="F230" s="209"/>
      <c r="G230" s="209"/>
      <c r="H230" s="208"/>
      <c r="I230" s="50"/>
    </row>
    <row r="231" spans="1:9" s="55" customFormat="1" x14ac:dyDescent="0.25">
      <c r="A231" s="62" t="s">
        <v>535</v>
      </c>
      <c r="B231" s="70" t="s">
        <v>536</v>
      </c>
      <c r="C231" s="64" t="s">
        <v>901</v>
      </c>
      <c r="D231" s="65"/>
      <c r="E231" s="209"/>
      <c r="F231" s="209"/>
      <c r="G231" s="209"/>
      <c r="H231" s="208"/>
      <c r="I231" s="50"/>
    </row>
    <row r="232" spans="1:9" s="55" customFormat="1" x14ac:dyDescent="0.25">
      <c r="A232" s="62" t="s">
        <v>537</v>
      </c>
      <c r="B232" s="71" t="s">
        <v>538</v>
      </c>
      <c r="C232" s="64" t="s">
        <v>901</v>
      </c>
      <c r="D232" s="65"/>
      <c r="E232" s="209"/>
      <c r="F232" s="209"/>
      <c r="G232" s="209"/>
      <c r="H232" s="208"/>
      <c r="I232" s="50"/>
    </row>
    <row r="233" spans="1:9" s="55" customFormat="1" x14ac:dyDescent="0.25">
      <c r="A233" s="62" t="s">
        <v>539</v>
      </c>
      <c r="B233" s="71" t="s">
        <v>540</v>
      </c>
      <c r="C233" s="64" t="s">
        <v>901</v>
      </c>
      <c r="D233" s="65"/>
      <c r="E233" s="209"/>
      <c r="F233" s="209"/>
      <c r="G233" s="209"/>
      <c r="H233" s="208"/>
      <c r="I233" s="50"/>
    </row>
    <row r="234" spans="1:9" s="55" customFormat="1" x14ac:dyDescent="0.25">
      <c r="A234" s="62" t="s">
        <v>541</v>
      </c>
      <c r="B234" s="71" t="s">
        <v>542</v>
      </c>
      <c r="C234" s="64" t="s">
        <v>901</v>
      </c>
      <c r="D234" s="65"/>
      <c r="E234" s="209"/>
      <c r="F234" s="209"/>
      <c r="G234" s="209"/>
      <c r="H234" s="208"/>
      <c r="I234" s="50"/>
    </row>
    <row r="235" spans="1:9" s="55" customFormat="1" x14ac:dyDescent="0.25">
      <c r="A235" s="62" t="s">
        <v>543</v>
      </c>
      <c r="B235" s="86" t="s">
        <v>544</v>
      </c>
      <c r="C235" s="64" t="s">
        <v>901</v>
      </c>
      <c r="D235" s="65"/>
      <c r="E235" s="209"/>
      <c r="F235" s="209"/>
      <c r="G235" s="209"/>
      <c r="H235" s="208"/>
      <c r="I235" s="50"/>
    </row>
    <row r="236" spans="1:9" s="55" customFormat="1" x14ac:dyDescent="0.25">
      <c r="A236" s="62" t="s">
        <v>545</v>
      </c>
      <c r="B236" s="71" t="s">
        <v>546</v>
      </c>
      <c r="C236" s="64" t="s">
        <v>901</v>
      </c>
      <c r="D236" s="65"/>
      <c r="E236" s="209"/>
      <c r="F236" s="209"/>
      <c r="G236" s="209"/>
      <c r="H236" s="208"/>
      <c r="I236" s="50"/>
    </row>
    <row r="237" spans="1:9" s="55" customFormat="1" x14ac:dyDescent="0.25">
      <c r="A237" s="62" t="s">
        <v>547</v>
      </c>
      <c r="B237" s="70" t="s">
        <v>524</v>
      </c>
      <c r="C237" s="64" t="s">
        <v>901</v>
      </c>
      <c r="D237" s="65"/>
      <c r="E237" s="209"/>
      <c r="F237" s="209"/>
      <c r="G237" s="209"/>
      <c r="H237" s="208"/>
      <c r="I237" s="50"/>
    </row>
    <row r="238" spans="1:9" s="55" customFormat="1" x14ac:dyDescent="0.25">
      <c r="A238" s="62" t="s">
        <v>548</v>
      </c>
      <c r="B238" s="70" t="s">
        <v>526</v>
      </c>
      <c r="C238" s="64" t="s">
        <v>901</v>
      </c>
      <c r="D238" s="65"/>
      <c r="E238" s="209"/>
      <c r="F238" s="209"/>
      <c r="G238" s="209"/>
      <c r="H238" s="208"/>
      <c r="I238" s="50"/>
    </row>
    <row r="239" spans="1:9" s="55" customFormat="1" x14ac:dyDescent="0.25">
      <c r="A239" s="62" t="s">
        <v>549</v>
      </c>
      <c r="B239" s="70" t="s">
        <v>528</v>
      </c>
      <c r="C239" s="64" t="s">
        <v>901</v>
      </c>
      <c r="D239" s="65"/>
      <c r="E239" s="209"/>
      <c r="F239" s="209"/>
      <c r="G239" s="209"/>
      <c r="H239" s="208"/>
      <c r="I239" s="50"/>
    </row>
    <row r="240" spans="1:9" s="55" customFormat="1" x14ac:dyDescent="0.25">
      <c r="A240" s="62" t="s">
        <v>550</v>
      </c>
      <c r="B240" s="71" t="s">
        <v>415</v>
      </c>
      <c r="C240" s="64" t="s">
        <v>901</v>
      </c>
      <c r="D240" s="65"/>
      <c r="E240" s="209"/>
      <c r="F240" s="209"/>
      <c r="G240" s="209"/>
      <c r="H240" s="208"/>
      <c r="I240" s="50"/>
    </row>
    <row r="241" spans="1:9" s="55" customFormat="1" x14ac:dyDescent="0.25">
      <c r="A241" s="62" t="s">
        <v>551</v>
      </c>
      <c r="B241" s="71" t="s">
        <v>552</v>
      </c>
      <c r="C241" s="64" t="s">
        <v>901</v>
      </c>
      <c r="D241" s="65"/>
      <c r="E241" s="209"/>
      <c r="F241" s="209"/>
      <c r="G241" s="209"/>
      <c r="H241" s="208"/>
      <c r="I241" s="50"/>
    </row>
    <row r="242" spans="1:9" s="55" customFormat="1" ht="31.5" x14ac:dyDescent="0.25">
      <c r="A242" s="62" t="s">
        <v>553</v>
      </c>
      <c r="B242" s="86" t="s">
        <v>554</v>
      </c>
      <c r="C242" s="64" t="s">
        <v>901</v>
      </c>
      <c r="D242" s="65"/>
      <c r="E242" s="209"/>
      <c r="F242" s="209"/>
      <c r="G242" s="209"/>
      <c r="H242" s="208"/>
      <c r="I242" s="50"/>
    </row>
    <row r="243" spans="1:9" s="55" customFormat="1" ht="31.5" x14ac:dyDescent="0.25">
      <c r="A243" s="62" t="s">
        <v>555</v>
      </c>
      <c r="B243" s="86" t="s">
        <v>556</v>
      </c>
      <c r="C243" s="64" t="s">
        <v>901</v>
      </c>
      <c r="D243" s="65"/>
      <c r="E243" s="209"/>
      <c r="F243" s="209"/>
      <c r="G243" s="209"/>
      <c r="H243" s="208"/>
      <c r="I243" s="50"/>
    </row>
    <row r="244" spans="1:9" s="55" customFormat="1" x14ac:dyDescent="0.25">
      <c r="A244" s="62" t="s">
        <v>557</v>
      </c>
      <c r="B244" s="71" t="s">
        <v>558</v>
      </c>
      <c r="C244" s="64" t="s">
        <v>901</v>
      </c>
      <c r="D244" s="65"/>
      <c r="E244" s="209"/>
      <c r="F244" s="209"/>
      <c r="G244" s="209"/>
      <c r="H244" s="208"/>
      <c r="I244" s="50"/>
    </row>
    <row r="245" spans="1:9" s="55" customFormat="1" x14ac:dyDescent="0.25">
      <c r="A245" s="62" t="s">
        <v>559</v>
      </c>
      <c r="B245" s="71" t="s">
        <v>560</v>
      </c>
      <c r="C245" s="64" t="s">
        <v>901</v>
      </c>
      <c r="D245" s="65"/>
      <c r="E245" s="209"/>
      <c r="F245" s="209"/>
      <c r="G245" s="209"/>
      <c r="H245" s="208"/>
      <c r="I245" s="50"/>
    </row>
    <row r="246" spans="1:9" s="55" customFormat="1" ht="31.5" x14ac:dyDescent="0.25">
      <c r="A246" s="62" t="s">
        <v>561</v>
      </c>
      <c r="B246" s="86" t="s">
        <v>562</v>
      </c>
      <c r="C246" s="64" t="s">
        <v>901</v>
      </c>
      <c r="D246" s="65"/>
      <c r="E246" s="209"/>
      <c r="F246" s="209"/>
      <c r="G246" s="209"/>
      <c r="H246" s="208"/>
      <c r="I246" s="50"/>
    </row>
    <row r="247" spans="1:9" s="55" customFormat="1" x14ac:dyDescent="0.25">
      <c r="A247" s="62" t="s">
        <v>563</v>
      </c>
      <c r="B247" s="71" t="s">
        <v>564</v>
      </c>
      <c r="C247" s="64" t="s">
        <v>901</v>
      </c>
      <c r="D247" s="65"/>
      <c r="E247" s="209"/>
      <c r="F247" s="209"/>
      <c r="G247" s="209"/>
      <c r="H247" s="208"/>
      <c r="I247" s="50"/>
    </row>
    <row r="248" spans="1:9" s="55" customFormat="1" x14ac:dyDescent="0.25">
      <c r="A248" s="62" t="s">
        <v>565</v>
      </c>
      <c r="B248" s="71" t="s">
        <v>566</v>
      </c>
      <c r="C248" s="64" t="s">
        <v>901</v>
      </c>
      <c r="D248" s="65"/>
      <c r="E248" s="209"/>
      <c r="F248" s="209"/>
      <c r="G248" s="209"/>
      <c r="H248" s="208"/>
      <c r="I248" s="50"/>
    </row>
    <row r="249" spans="1:9" s="55" customFormat="1" x14ac:dyDescent="0.25">
      <c r="A249" s="62" t="s">
        <v>567</v>
      </c>
      <c r="B249" s="86" t="s">
        <v>568</v>
      </c>
      <c r="C249" s="64" t="s">
        <v>901</v>
      </c>
      <c r="D249" s="65"/>
      <c r="E249" s="209"/>
      <c r="F249" s="209"/>
      <c r="G249" s="209"/>
      <c r="H249" s="208"/>
      <c r="I249" s="50"/>
    </row>
    <row r="250" spans="1:9" s="55" customFormat="1" x14ac:dyDescent="0.25">
      <c r="A250" s="62" t="s">
        <v>569</v>
      </c>
      <c r="B250" s="86" t="s">
        <v>570</v>
      </c>
      <c r="C250" s="64" t="s">
        <v>901</v>
      </c>
      <c r="D250" s="65"/>
      <c r="E250" s="209"/>
      <c r="F250" s="209"/>
      <c r="G250" s="209"/>
      <c r="H250" s="208"/>
      <c r="I250" s="50"/>
    </row>
    <row r="251" spans="1:9" s="55" customFormat="1" x14ac:dyDescent="0.25">
      <c r="A251" s="62" t="s">
        <v>571</v>
      </c>
      <c r="B251" s="86" t="s">
        <v>572</v>
      </c>
      <c r="C251" s="64" t="s">
        <v>901</v>
      </c>
      <c r="D251" s="65"/>
      <c r="E251" s="209"/>
      <c r="F251" s="209"/>
      <c r="G251" s="209"/>
      <c r="H251" s="208"/>
      <c r="I251" s="50"/>
    </row>
    <row r="252" spans="1:9" s="55" customFormat="1" ht="16.5" thickBot="1" x14ac:dyDescent="0.3">
      <c r="A252" s="74" t="s">
        <v>573</v>
      </c>
      <c r="B252" s="89" t="s">
        <v>574</v>
      </c>
      <c r="C252" s="76" t="s">
        <v>901</v>
      </c>
      <c r="D252" s="77"/>
      <c r="E252" s="213"/>
      <c r="F252" s="213"/>
      <c r="G252" s="210"/>
      <c r="H252" s="211"/>
      <c r="I252" s="50"/>
    </row>
    <row r="253" spans="1:9" s="55" customFormat="1" x14ac:dyDescent="0.25">
      <c r="A253" s="56" t="s">
        <v>575</v>
      </c>
      <c r="B253" s="57" t="s">
        <v>320</v>
      </c>
      <c r="C253" s="58" t="s">
        <v>418</v>
      </c>
      <c r="D253" s="59"/>
      <c r="E253" s="215"/>
      <c r="F253" s="215"/>
      <c r="G253" s="212"/>
      <c r="H253" s="207"/>
      <c r="I253" s="50"/>
    </row>
    <row r="254" spans="1:9" s="55" customFormat="1" x14ac:dyDescent="0.25">
      <c r="A254" s="62" t="s">
        <v>576</v>
      </c>
      <c r="B254" s="71" t="s">
        <v>577</v>
      </c>
      <c r="C254" s="64" t="s">
        <v>901</v>
      </c>
      <c r="D254" s="65"/>
      <c r="E254" s="209"/>
      <c r="F254" s="209"/>
      <c r="G254" s="209"/>
      <c r="H254" s="208"/>
      <c r="I254" s="50"/>
    </row>
    <row r="255" spans="1:9" s="55" customFormat="1" x14ac:dyDescent="0.25">
      <c r="A255" s="62" t="s">
        <v>578</v>
      </c>
      <c r="B255" s="70" t="s">
        <v>579</v>
      </c>
      <c r="C255" s="64" t="s">
        <v>901</v>
      </c>
      <c r="D255" s="65"/>
      <c r="E255" s="209"/>
      <c r="F255" s="209"/>
      <c r="G255" s="209"/>
      <c r="H255" s="208"/>
      <c r="I255" s="50"/>
    </row>
    <row r="256" spans="1:9" s="55" customFormat="1" x14ac:dyDescent="0.25">
      <c r="A256" s="62" t="s">
        <v>580</v>
      </c>
      <c r="B256" s="72" t="s">
        <v>581</v>
      </c>
      <c r="C256" s="64" t="s">
        <v>901</v>
      </c>
      <c r="D256" s="65"/>
      <c r="E256" s="209"/>
      <c r="F256" s="209"/>
      <c r="G256" s="209"/>
      <c r="H256" s="208"/>
      <c r="I256" s="50"/>
    </row>
    <row r="257" spans="1:9" s="55" customFormat="1" ht="31.5" x14ac:dyDescent="0.25">
      <c r="A257" s="62" t="s">
        <v>582</v>
      </c>
      <c r="B257" s="72" t="s">
        <v>583</v>
      </c>
      <c r="C257" s="64" t="s">
        <v>901</v>
      </c>
      <c r="D257" s="65"/>
      <c r="E257" s="209"/>
      <c r="F257" s="209"/>
      <c r="G257" s="209"/>
      <c r="H257" s="208"/>
      <c r="I257" s="50"/>
    </row>
    <row r="258" spans="1:9" s="55" customFormat="1" x14ac:dyDescent="0.25">
      <c r="A258" s="62" t="s">
        <v>584</v>
      </c>
      <c r="B258" s="73" t="s">
        <v>581</v>
      </c>
      <c r="C258" s="64" t="s">
        <v>901</v>
      </c>
      <c r="D258" s="65"/>
      <c r="E258" s="209"/>
      <c r="F258" s="209"/>
      <c r="G258" s="209"/>
      <c r="H258" s="208"/>
      <c r="I258" s="50"/>
    </row>
    <row r="259" spans="1:9" s="55" customFormat="1" ht="31.5" x14ac:dyDescent="0.25">
      <c r="A259" s="62" t="s">
        <v>585</v>
      </c>
      <c r="B259" s="72" t="s">
        <v>251</v>
      </c>
      <c r="C259" s="64" t="s">
        <v>901</v>
      </c>
      <c r="D259" s="65"/>
      <c r="E259" s="209"/>
      <c r="F259" s="209"/>
      <c r="G259" s="209"/>
      <c r="H259" s="208"/>
      <c r="I259" s="50"/>
    </row>
    <row r="260" spans="1:9" s="55" customFormat="1" x14ac:dyDescent="0.25">
      <c r="A260" s="62" t="s">
        <v>586</v>
      </c>
      <c r="B260" s="73" t="s">
        <v>581</v>
      </c>
      <c r="C260" s="64" t="s">
        <v>901</v>
      </c>
      <c r="D260" s="65"/>
      <c r="E260" s="209"/>
      <c r="F260" s="209"/>
      <c r="G260" s="209"/>
      <c r="H260" s="208"/>
      <c r="I260" s="50"/>
    </row>
    <row r="261" spans="1:9" s="55" customFormat="1" ht="31.5" x14ac:dyDescent="0.25">
      <c r="A261" s="62" t="s">
        <v>587</v>
      </c>
      <c r="B261" s="72" t="s">
        <v>252</v>
      </c>
      <c r="C261" s="64" t="s">
        <v>901</v>
      </c>
      <c r="D261" s="65"/>
      <c r="E261" s="209"/>
      <c r="F261" s="209"/>
      <c r="G261" s="209"/>
      <c r="H261" s="208"/>
      <c r="I261" s="50"/>
    </row>
    <row r="262" spans="1:9" s="55" customFormat="1" x14ac:dyDescent="0.25">
      <c r="A262" s="62" t="s">
        <v>588</v>
      </c>
      <c r="B262" s="73" t="s">
        <v>581</v>
      </c>
      <c r="C262" s="64" t="s">
        <v>901</v>
      </c>
      <c r="D262" s="65"/>
      <c r="E262" s="209"/>
      <c r="F262" s="209"/>
      <c r="G262" s="209"/>
      <c r="H262" s="208"/>
      <c r="I262" s="50"/>
    </row>
    <row r="263" spans="1:9" s="55" customFormat="1" x14ac:dyDescent="0.25">
      <c r="A263" s="62" t="s">
        <v>589</v>
      </c>
      <c r="B263" s="70" t="s">
        <v>590</v>
      </c>
      <c r="C263" s="64" t="s">
        <v>901</v>
      </c>
      <c r="D263" s="65"/>
      <c r="E263" s="209"/>
      <c r="F263" s="209"/>
      <c r="G263" s="209"/>
      <c r="H263" s="208"/>
      <c r="I263" s="50"/>
    </row>
    <row r="264" spans="1:9" s="55" customFormat="1" x14ac:dyDescent="0.25">
      <c r="A264" s="62" t="s">
        <v>591</v>
      </c>
      <c r="B264" s="72" t="s">
        <v>581</v>
      </c>
      <c r="C264" s="64" t="s">
        <v>901</v>
      </c>
      <c r="D264" s="65"/>
      <c r="E264" s="209"/>
      <c r="F264" s="209"/>
      <c r="G264" s="209"/>
      <c r="H264" s="208"/>
      <c r="I264" s="50"/>
    </row>
    <row r="265" spans="1:9" s="55" customFormat="1" x14ac:dyDescent="0.25">
      <c r="A265" s="62" t="s">
        <v>592</v>
      </c>
      <c r="B265" s="69" t="s">
        <v>166</v>
      </c>
      <c r="C265" s="64" t="s">
        <v>901</v>
      </c>
      <c r="D265" s="65"/>
      <c r="E265" s="209"/>
      <c r="F265" s="209"/>
      <c r="G265" s="209"/>
      <c r="H265" s="208"/>
      <c r="I265" s="50"/>
    </row>
    <row r="266" spans="1:9" s="55" customFormat="1" x14ac:dyDescent="0.25">
      <c r="A266" s="62" t="s">
        <v>593</v>
      </c>
      <c r="B266" s="72" t="s">
        <v>581</v>
      </c>
      <c r="C266" s="64" t="s">
        <v>901</v>
      </c>
      <c r="D266" s="65"/>
      <c r="E266" s="209"/>
      <c r="F266" s="209"/>
      <c r="G266" s="209"/>
      <c r="H266" s="208"/>
      <c r="I266" s="50"/>
    </row>
    <row r="267" spans="1:9" s="55" customFormat="1" x14ac:dyDescent="0.25">
      <c r="A267" s="62" t="s">
        <v>594</v>
      </c>
      <c r="B267" s="69" t="s">
        <v>595</v>
      </c>
      <c r="C267" s="64" t="s">
        <v>901</v>
      </c>
      <c r="D267" s="65"/>
      <c r="E267" s="209"/>
      <c r="F267" s="209"/>
      <c r="G267" s="209"/>
      <c r="H267" s="208"/>
      <c r="I267" s="50"/>
    </row>
    <row r="268" spans="1:9" s="55" customFormat="1" x14ac:dyDescent="0.25">
      <c r="A268" s="62" t="s">
        <v>596</v>
      </c>
      <c r="B268" s="72" t="s">
        <v>581</v>
      </c>
      <c r="C268" s="64" t="s">
        <v>901</v>
      </c>
      <c r="D268" s="65"/>
      <c r="E268" s="209"/>
      <c r="F268" s="209"/>
      <c r="G268" s="209"/>
      <c r="H268" s="208"/>
      <c r="I268" s="50"/>
    </row>
    <row r="269" spans="1:9" s="55" customFormat="1" x14ac:dyDescent="0.25">
      <c r="A269" s="62" t="s">
        <v>597</v>
      </c>
      <c r="B269" s="69" t="s">
        <v>598</v>
      </c>
      <c r="C269" s="64" t="s">
        <v>901</v>
      </c>
      <c r="D269" s="65"/>
      <c r="E269" s="209"/>
      <c r="F269" s="209"/>
      <c r="G269" s="209"/>
      <c r="H269" s="208"/>
      <c r="I269" s="50"/>
    </row>
    <row r="270" spans="1:9" s="55" customFormat="1" x14ac:dyDescent="0.25">
      <c r="A270" s="62" t="s">
        <v>599</v>
      </c>
      <c r="B270" s="72" t="s">
        <v>581</v>
      </c>
      <c r="C270" s="64" t="s">
        <v>901</v>
      </c>
      <c r="D270" s="65"/>
      <c r="E270" s="209"/>
      <c r="F270" s="209"/>
      <c r="G270" s="209"/>
      <c r="H270" s="208"/>
      <c r="I270" s="50"/>
    </row>
    <row r="271" spans="1:9" s="55" customFormat="1" x14ac:dyDescent="0.25">
      <c r="A271" s="62" t="s">
        <v>600</v>
      </c>
      <c r="B271" s="69" t="s">
        <v>168</v>
      </c>
      <c r="C271" s="64" t="s">
        <v>901</v>
      </c>
      <c r="D271" s="65"/>
      <c r="E271" s="209"/>
      <c r="F271" s="209"/>
      <c r="G271" s="209"/>
      <c r="H271" s="208"/>
      <c r="I271" s="50"/>
    </row>
    <row r="272" spans="1:9" s="55" customFormat="1" x14ac:dyDescent="0.25">
      <c r="A272" s="62" t="s">
        <v>601</v>
      </c>
      <c r="B272" s="72" t="s">
        <v>581</v>
      </c>
      <c r="C272" s="64" t="s">
        <v>901</v>
      </c>
      <c r="D272" s="65"/>
      <c r="E272" s="209"/>
      <c r="F272" s="209"/>
      <c r="G272" s="209"/>
      <c r="H272" s="208"/>
      <c r="I272" s="50"/>
    </row>
    <row r="273" spans="1:9" s="55" customFormat="1" x14ac:dyDescent="0.25">
      <c r="A273" s="62" t="s">
        <v>600</v>
      </c>
      <c r="B273" s="69" t="s">
        <v>602</v>
      </c>
      <c r="C273" s="64" t="s">
        <v>901</v>
      </c>
      <c r="D273" s="65"/>
      <c r="E273" s="209"/>
      <c r="F273" s="209"/>
      <c r="G273" s="209"/>
      <c r="H273" s="208"/>
      <c r="I273" s="50"/>
    </row>
    <row r="274" spans="1:9" s="55" customFormat="1" x14ac:dyDescent="0.25">
      <c r="A274" s="62" t="s">
        <v>603</v>
      </c>
      <c r="B274" s="72" t="s">
        <v>581</v>
      </c>
      <c r="C274" s="64" t="s">
        <v>901</v>
      </c>
      <c r="D274" s="65"/>
      <c r="E274" s="209"/>
      <c r="F274" s="209"/>
      <c r="G274" s="209"/>
      <c r="H274" s="208"/>
      <c r="I274" s="50"/>
    </row>
    <row r="275" spans="1:9" s="55" customFormat="1" ht="31.5" x14ac:dyDescent="0.25">
      <c r="A275" s="62" t="s">
        <v>604</v>
      </c>
      <c r="B275" s="70" t="s">
        <v>605</v>
      </c>
      <c r="C275" s="64" t="s">
        <v>901</v>
      </c>
      <c r="D275" s="65"/>
      <c r="E275" s="209"/>
      <c r="F275" s="209"/>
      <c r="G275" s="209"/>
      <c r="H275" s="208"/>
      <c r="I275" s="50"/>
    </row>
    <row r="276" spans="1:9" s="55" customFormat="1" x14ac:dyDescent="0.25">
      <c r="A276" s="62" t="s">
        <v>606</v>
      </c>
      <c r="B276" s="72" t="s">
        <v>581</v>
      </c>
      <c r="C276" s="64" t="s">
        <v>901</v>
      </c>
      <c r="D276" s="65"/>
      <c r="E276" s="209"/>
      <c r="F276" s="209"/>
      <c r="G276" s="209"/>
      <c r="H276" s="208"/>
      <c r="I276" s="50"/>
    </row>
    <row r="277" spans="1:9" s="55" customFormat="1" x14ac:dyDescent="0.25">
      <c r="A277" s="62" t="s">
        <v>607</v>
      </c>
      <c r="B277" s="72" t="s">
        <v>173</v>
      </c>
      <c r="C277" s="64" t="s">
        <v>901</v>
      </c>
      <c r="D277" s="65"/>
      <c r="E277" s="209"/>
      <c r="F277" s="209"/>
      <c r="G277" s="209"/>
      <c r="H277" s="208"/>
      <c r="I277" s="50"/>
    </row>
    <row r="278" spans="1:9" s="55" customFormat="1" x14ac:dyDescent="0.25">
      <c r="A278" s="62" t="s">
        <v>608</v>
      </c>
      <c r="B278" s="73" t="s">
        <v>581</v>
      </c>
      <c r="C278" s="64" t="s">
        <v>901</v>
      </c>
      <c r="D278" s="65"/>
      <c r="E278" s="209"/>
      <c r="F278" s="209"/>
      <c r="G278" s="209"/>
      <c r="H278" s="208"/>
      <c r="I278" s="50"/>
    </row>
    <row r="279" spans="1:9" s="55" customFormat="1" x14ac:dyDescent="0.25">
      <c r="A279" s="62" t="s">
        <v>609</v>
      </c>
      <c r="B279" s="72" t="s">
        <v>174</v>
      </c>
      <c r="C279" s="64" t="s">
        <v>901</v>
      </c>
      <c r="D279" s="65"/>
      <c r="E279" s="209"/>
      <c r="F279" s="209"/>
      <c r="G279" s="209"/>
      <c r="H279" s="208"/>
      <c r="I279" s="50"/>
    </row>
    <row r="280" spans="1:9" s="55" customFormat="1" x14ac:dyDescent="0.25">
      <c r="A280" s="62" t="s">
        <v>610</v>
      </c>
      <c r="B280" s="73" t="s">
        <v>581</v>
      </c>
      <c r="C280" s="64" t="s">
        <v>901</v>
      </c>
      <c r="D280" s="65"/>
      <c r="E280" s="209"/>
      <c r="F280" s="209"/>
      <c r="G280" s="209"/>
      <c r="H280" s="208"/>
      <c r="I280" s="50"/>
    </row>
    <row r="281" spans="1:9" s="55" customFormat="1" x14ac:dyDescent="0.25">
      <c r="A281" s="62" t="s">
        <v>611</v>
      </c>
      <c r="B281" s="70" t="s">
        <v>612</v>
      </c>
      <c r="C281" s="64" t="s">
        <v>901</v>
      </c>
      <c r="D281" s="65"/>
      <c r="E281" s="209"/>
      <c r="F281" s="209"/>
      <c r="G281" s="209"/>
      <c r="H281" s="208"/>
      <c r="I281" s="50"/>
    </row>
    <row r="282" spans="1:9" s="55" customFormat="1" x14ac:dyDescent="0.25">
      <c r="A282" s="62" t="s">
        <v>613</v>
      </c>
      <c r="B282" s="72" t="s">
        <v>581</v>
      </c>
      <c r="C282" s="64" t="s">
        <v>901</v>
      </c>
      <c r="D282" s="65"/>
      <c r="E282" s="209"/>
      <c r="F282" s="209"/>
      <c r="G282" s="209"/>
      <c r="H282" s="208"/>
      <c r="I282" s="50"/>
    </row>
    <row r="283" spans="1:9" s="55" customFormat="1" x14ac:dyDescent="0.25">
      <c r="A283" s="62" t="s">
        <v>614</v>
      </c>
      <c r="B283" s="71" t="s">
        <v>615</v>
      </c>
      <c r="C283" s="64" t="s">
        <v>901</v>
      </c>
      <c r="D283" s="65"/>
      <c r="E283" s="209"/>
      <c r="F283" s="209"/>
      <c r="G283" s="209"/>
      <c r="H283" s="208"/>
      <c r="I283" s="50"/>
    </row>
    <row r="284" spans="1:9" s="55" customFormat="1" x14ac:dyDescent="0.25">
      <c r="A284" s="62" t="s">
        <v>616</v>
      </c>
      <c r="B284" s="70" t="s">
        <v>617</v>
      </c>
      <c r="C284" s="64" t="s">
        <v>901</v>
      </c>
      <c r="D284" s="65"/>
      <c r="E284" s="209"/>
      <c r="F284" s="209"/>
      <c r="G284" s="209"/>
      <c r="H284" s="208"/>
      <c r="I284" s="50"/>
    </row>
    <row r="285" spans="1:9" s="55" customFormat="1" x14ac:dyDescent="0.25">
      <c r="A285" s="62" t="s">
        <v>618</v>
      </c>
      <c r="B285" s="72" t="s">
        <v>581</v>
      </c>
      <c r="C285" s="64" t="s">
        <v>901</v>
      </c>
      <c r="D285" s="65"/>
      <c r="E285" s="209"/>
      <c r="F285" s="209"/>
      <c r="G285" s="209"/>
      <c r="H285" s="208"/>
      <c r="I285" s="50"/>
    </row>
    <row r="286" spans="1:9" s="55" customFormat="1" x14ac:dyDescent="0.25">
      <c r="A286" s="62" t="s">
        <v>619</v>
      </c>
      <c r="B286" s="70" t="s">
        <v>620</v>
      </c>
      <c r="C286" s="64" t="s">
        <v>901</v>
      </c>
      <c r="D286" s="65"/>
      <c r="E286" s="209"/>
      <c r="F286" s="209"/>
      <c r="G286" s="209"/>
      <c r="H286" s="208"/>
      <c r="I286" s="50"/>
    </row>
    <row r="287" spans="1:9" s="55" customFormat="1" x14ac:dyDescent="0.25">
      <c r="A287" s="62" t="s">
        <v>621</v>
      </c>
      <c r="B287" s="72" t="s">
        <v>453</v>
      </c>
      <c r="C287" s="64" t="s">
        <v>901</v>
      </c>
      <c r="D287" s="65"/>
      <c r="E287" s="209"/>
      <c r="F287" s="209"/>
      <c r="G287" s="209"/>
      <c r="H287" s="208"/>
      <c r="I287" s="50"/>
    </row>
    <row r="288" spans="1:9" s="55" customFormat="1" x14ac:dyDescent="0.25">
      <c r="A288" s="62" t="s">
        <v>622</v>
      </c>
      <c r="B288" s="73" t="s">
        <v>581</v>
      </c>
      <c r="C288" s="64" t="s">
        <v>901</v>
      </c>
      <c r="D288" s="65"/>
      <c r="E288" s="209"/>
      <c r="F288" s="209"/>
      <c r="G288" s="209"/>
      <c r="H288" s="208"/>
      <c r="I288" s="50"/>
    </row>
    <row r="289" spans="1:9" s="55" customFormat="1" x14ac:dyDescent="0.25">
      <c r="A289" s="62" t="s">
        <v>623</v>
      </c>
      <c r="B289" s="72" t="s">
        <v>624</v>
      </c>
      <c r="C289" s="64" t="s">
        <v>901</v>
      </c>
      <c r="D289" s="65"/>
      <c r="E289" s="209"/>
      <c r="F289" s="209"/>
      <c r="G289" s="209"/>
      <c r="H289" s="208"/>
      <c r="I289" s="50"/>
    </row>
    <row r="290" spans="1:9" s="55" customFormat="1" x14ac:dyDescent="0.25">
      <c r="A290" s="62" t="s">
        <v>625</v>
      </c>
      <c r="B290" s="73" t="s">
        <v>581</v>
      </c>
      <c r="C290" s="64" t="s">
        <v>901</v>
      </c>
      <c r="D290" s="65"/>
      <c r="E290" s="209"/>
      <c r="F290" s="209"/>
      <c r="G290" s="209"/>
      <c r="H290" s="208"/>
      <c r="I290" s="50"/>
    </row>
    <row r="291" spans="1:9" s="55" customFormat="1" ht="31.5" x14ac:dyDescent="0.25">
      <c r="A291" s="62" t="s">
        <v>626</v>
      </c>
      <c r="B291" s="70" t="s">
        <v>627</v>
      </c>
      <c r="C291" s="64" t="s">
        <v>901</v>
      </c>
      <c r="D291" s="65"/>
      <c r="E291" s="209"/>
      <c r="F291" s="209"/>
      <c r="G291" s="209"/>
      <c r="H291" s="208"/>
      <c r="I291" s="50"/>
    </row>
    <row r="292" spans="1:9" s="55" customFormat="1" x14ac:dyDescent="0.25">
      <c r="A292" s="62" t="s">
        <v>628</v>
      </c>
      <c r="B292" s="72" t="s">
        <v>581</v>
      </c>
      <c r="C292" s="64" t="s">
        <v>901</v>
      </c>
      <c r="D292" s="65"/>
      <c r="E292" s="209"/>
      <c r="F292" s="209"/>
      <c r="G292" s="209"/>
      <c r="H292" s="208"/>
      <c r="I292" s="50"/>
    </row>
    <row r="293" spans="1:9" s="55" customFormat="1" x14ac:dyDescent="0.25">
      <c r="A293" s="62" t="s">
        <v>629</v>
      </c>
      <c r="B293" s="70" t="s">
        <v>630</v>
      </c>
      <c r="C293" s="64" t="s">
        <v>901</v>
      </c>
      <c r="D293" s="65"/>
      <c r="E293" s="209"/>
      <c r="F293" s="209"/>
      <c r="G293" s="209"/>
      <c r="H293" s="208"/>
      <c r="I293" s="50"/>
    </row>
    <row r="294" spans="1:9" s="55" customFormat="1" x14ac:dyDescent="0.25">
      <c r="A294" s="62" t="s">
        <v>631</v>
      </c>
      <c r="B294" s="72" t="s">
        <v>581</v>
      </c>
      <c r="C294" s="64" t="s">
        <v>901</v>
      </c>
      <c r="D294" s="65"/>
      <c r="E294" s="209"/>
      <c r="F294" s="209"/>
      <c r="G294" s="209"/>
      <c r="H294" s="208"/>
      <c r="I294" s="50"/>
    </row>
    <row r="295" spans="1:9" s="55" customFormat="1" x14ac:dyDescent="0.25">
      <c r="A295" s="62" t="s">
        <v>632</v>
      </c>
      <c r="B295" s="70" t="s">
        <v>633</v>
      </c>
      <c r="C295" s="64" t="s">
        <v>901</v>
      </c>
      <c r="D295" s="65"/>
      <c r="E295" s="209"/>
      <c r="F295" s="209"/>
      <c r="G295" s="209"/>
      <c r="H295" s="208"/>
      <c r="I295" s="50"/>
    </row>
    <row r="296" spans="1:9" s="55" customFormat="1" x14ac:dyDescent="0.25">
      <c r="A296" s="62" t="s">
        <v>634</v>
      </c>
      <c r="B296" s="72" t="s">
        <v>581</v>
      </c>
      <c r="C296" s="64" t="s">
        <v>901</v>
      </c>
      <c r="D296" s="65"/>
      <c r="E296" s="209"/>
      <c r="F296" s="209"/>
      <c r="G296" s="209"/>
      <c r="H296" s="208"/>
      <c r="I296" s="50"/>
    </row>
    <row r="297" spans="1:9" s="55" customFormat="1" x14ac:dyDescent="0.25">
      <c r="A297" s="62" t="s">
        <v>635</v>
      </c>
      <c r="B297" s="70" t="s">
        <v>636</v>
      </c>
      <c r="C297" s="64" t="s">
        <v>901</v>
      </c>
      <c r="D297" s="65"/>
      <c r="E297" s="209"/>
      <c r="F297" s="209"/>
      <c r="G297" s="209"/>
      <c r="H297" s="208"/>
      <c r="I297" s="50"/>
    </row>
    <row r="298" spans="1:9" s="55" customFormat="1" x14ac:dyDescent="0.25">
      <c r="A298" s="62" t="s">
        <v>637</v>
      </c>
      <c r="B298" s="72" t="s">
        <v>581</v>
      </c>
      <c r="C298" s="64" t="s">
        <v>901</v>
      </c>
      <c r="D298" s="65"/>
      <c r="E298" s="209"/>
      <c r="F298" s="209"/>
      <c r="G298" s="209"/>
      <c r="H298" s="208"/>
      <c r="I298" s="50"/>
    </row>
    <row r="299" spans="1:9" s="55" customFormat="1" x14ac:dyDescent="0.25">
      <c r="A299" s="62" t="s">
        <v>638</v>
      </c>
      <c r="B299" s="70" t="s">
        <v>639</v>
      </c>
      <c r="C299" s="64" t="s">
        <v>901</v>
      </c>
      <c r="D299" s="65"/>
      <c r="E299" s="209"/>
      <c r="F299" s="209"/>
      <c r="G299" s="209"/>
      <c r="H299" s="208"/>
      <c r="I299" s="50"/>
    </row>
    <row r="300" spans="1:9" s="55" customFormat="1" x14ac:dyDescent="0.25">
      <c r="A300" s="62" t="s">
        <v>640</v>
      </c>
      <c r="B300" s="72" t="s">
        <v>581</v>
      </c>
      <c r="C300" s="64" t="s">
        <v>901</v>
      </c>
      <c r="D300" s="65"/>
      <c r="E300" s="209"/>
      <c r="F300" s="209"/>
      <c r="G300" s="209"/>
      <c r="H300" s="208"/>
      <c r="I300" s="50"/>
    </row>
    <row r="301" spans="1:9" s="55" customFormat="1" ht="31.5" x14ac:dyDescent="0.25">
      <c r="A301" s="62" t="s">
        <v>641</v>
      </c>
      <c r="B301" s="70" t="s">
        <v>642</v>
      </c>
      <c r="C301" s="64" t="s">
        <v>901</v>
      </c>
      <c r="D301" s="65"/>
      <c r="E301" s="209"/>
      <c r="F301" s="209"/>
      <c r="G301" s="209"/>
      <c r="H301" s="208"/>
      <c r="I301" s="50"/>
    </row>
    <row r="302" spans="1:9" s="55" customFormat="1" x14ac:dyDescent="0.25">
      <c r="A302" s="62" t="s">
        <v>643</v>
      </c>
      <c r="B302" s="72" t="s">
        <v>581</v>
      </c>
      <c r="C302" s="64" t="s">
        <v>901</v>
      </c>
      <c r="D302" s="65"/>
      <c r="E302" s="209"/>
      <c r="F302" s="209"/>
      <c r="G302" s="209"/>
      <c r="H302" s="208"/>
      <c r="I302" s="50"/>
    </row>
    <row r="303" spans="1:9" s="55" customFormat="1" x14ac:dyDescent="0.25">
      <c r="A303" s="62" t="s">
        <v>644</v>
      </c>
      <c r="B303" s="70" t="s">
        <v>645</v>
      </c>
      <c r="C303" s="64" t="s">
        <v>901</v>
      </c>
      <c r="D303" s="65"/>
      <c r="E303" s="209"/>
      <c r="F303" s="209"/>
      <c r="G303" s="209"/>
      <c r="H303" s="208"/>
      <c r="I303" s="50"/>
    </row>
    <row r="304" spans="1:9" s="55" customFormat="1" x14ac:dyDescent="0.25">
      <c r="A304" s="62" t="s">
        <v>646</v>
      </c>
      <c r="B304" s="72" t="s">
        <v>581</v>
      </c>
      <c r="C304" s="64" t="s">
        <v>901</v>
      </c>
      <c r="D304" s="65"/>
      <c r="E304" s="209"/>
      <c r="F304" s="209"/>
      <c r="G304" s="209"/>
      <c r="H304" s="208"/>
      <c r="I304" s="50"/>
    </row>
    <row r="305" spans="1:9" s="55" customFormat="1" ht="31.5" x14ac:dyDescent="0.25">
      <c r="A305" s="62" t="s">
        <v>647</v>
      </c>
      <c r="B305" s="71" t="s">
        <v>648</v>
      </c>
      <c r="C305" s="64" t="s">
        <v>8</v>
      </c>
      <c r="D305" s="65"/>
      <c r="E305" s="209"/>
      <c r="F305" s="209"/>
      <c r="G305" s="209"/>
      <c r="H305" s="208"/>
      <c r="I305" s="50"/>
    </row>
    <row r="306" spans="1:9" s="55" customFormat="1" x14ac:dyDescent="0.25">
      <c r="A306" s="62" t="s">
        <v>649</v>
      </c>
      <c r="B306" s="70" t="s">
        <v>650</v>
      </c>
      <c r="C306" s="64" t="s">
        <v>8</v>
      </c>
      <c r="D306" s="65"/>
      <c r="E306" s="209"/>
      <c r="F306" s="209"/>
      <c r="G306" s="209"/>
      <c r="H306" s="208"/>
      <c r="I306" s="50"/>
    </row>
    <row r="307" spans="1:9" s="55" customFormat="1" ht="31.5" x14ac:dyDescent="0.25">
      <c r="A307" s="62" t="s">
        <v>651</v>
      </c>
      <c r="B307" s="70" t="s">
        <v>652</v>
      </c>
      <c r="C307" s="64" t="s">
        <v>8</v>
      </c>
      <c r="D307" s="65"/>
      <c r="E307" s="209"/>
      <c r="F307" s="209"/>
      <c r="G307" s="209"/>
      <c r="H307" s="208"/>
      <c r="I307" s="50"/>
    </row>
    <row r="308" spans="1:9" s="55" customFormat="1" ht="31.5" x14ac:dyDescent="0.25">
      <c r="A308" s="62" t="s">
        <v>653</v>
      </c>
      <c r="B308" s="70" t="s">
        <v>654</v>
      </c>
      <c r="C308" s="64" t="s">
        <v>8</v>
      </c>
      <c r="D308" s="65"/>
      <c r="E308" s="209"/>
      <c r="F308" s="209"/>
      <c r="G308" s="209"/>
      <c r="H308" s="208"/>
      <c r="I308" s="50"/>
    </row>
    <row r="309" spans="1:9" s="55" customFormat="1" ht="31.5" x14ac:dyDescent="0.25">
      <c r="A309" s="62" t="s">
        <v>655</v>
      </c>
      <c r="B309" s="70" t="s">
        <v>656</v>
      </c>
      <c r="C309" s="64" t="s">
        <v>8</v>
      </c>
      <c r="D309" s="65"/>
      <c r="E309" s="209"/>
      <c r="F309" s="209"/>
      <c r="G309" s="209"/>
      <c r="H309" s="208"/>
      <c r="I309" s="50"/>
    </row>
    <row r="310" spans="1:9" s="55" customFormat="1" x14ac:dyDescent="0.25">
      <c r="A310" s="62" t="s">
        <v>657</v>
      </c>
      <c r="B310" s="69" t="s">
        <v>658</v>
      </c>
      <c r="C310" s="64" t="s">
        <v>8</v>
      </c>
      <c r="D310" s="65"/>
      <c r="E310" s="209"/>
      <c r="F310" s="209"/>
      <c r="G310" s="209"/>
      <c r="H310" s="208"/>
      <c r="I310" s="50"/>
    </row>
    <row r="311" spans="1:9" s="55" customFormat="1" x14ac:dyDescent="0.25">
      <c r="A311" s="62" t="s">
        <v>659</v>
      </c>
      <c r="B311" s="69" t="s">
        <v>660</v>
      </c>
      <c r="C311" s="64" t="s">
        <v>8</v>
      </c>
      <c r="D311" s="65"/>
      <c r="E311" s="209"/>
      <c r="F311" s="209"/>
      <c r="G311" s="209"/>
      <c r="H311" s="208"/>
      <c r="I311" s="50"/>
    </row>
    <row r="312" spans="1:9" s="55" customFormat="1" x14ac:dyDescent="0.25">
      <c r="A312" s="62" t="s">
        <v>661</v>
      </c>
      <c r="B312" s="69" t="s">
        <v>662</v>
      </c>
      <c r="C312" s="64" t="s">
        <v>8</v>
      </c>
      <c r="D312" s="65"/>
      <c r="E312" s="209"/>
      <c r="F312" s="209"/>
      <c r="G312" s="209"/>
      <c r="H312" s="208"/>
      <c r="I312" s="50"/>
    </row>
    <row r="313" spans="1:9" s="55" customFormat="1" x14ac:dyDescent="0.25">
      <c r="A313" s="62" t="s">
        <v>663</v>
      </c>
      <c r="B313" s="69" t="s">
        <v>664</v>
      </c>
      <c r="C313" s="64" t="s">
        <v>8</v>
      </c>
      <c r="D313" s="65"/>
      <c r="E313" s="209"/>
      <c r="F313" s="209"/>
      <c r="G313" s="209"/>
      <c r="H313" s="208"/>
      <c r="I313" s="50"/>
    </row>
    <row r="314" spans="1:9" s="55" customFormat="1" x14ac:dyDescent="0.25">
      <c r="A314" s="62" t="s">
        <v>665</v>
      </c>
      <c r="B314" s="69" t="s">
        <v>666</v>
      </c>
      <c r="C314" s="64" t="s">
        <v>8</v>
      </c>
      <c r="D314" s="77"/>
      <c r="E314" s="209"/>
      <c r="F314" s="210"/>
      <c r="G314" s="210"/>
      <c r="H314" s="211"/>
      <c r="I314" s="50"/>
    </row>
    <row r="315" spans="1:9" s="55" customFormat="1" ht="31.5" x14ac:dyDescent="0.25">
      <c r="A315" s="62" t="s">
        <v>667</v>
      </c>
      <c r="B315" s="70" t="s">
        <v>668</v>
      </c>
      <c r="C315" s="64" t="s">
        <v>8</v>
      </c>
      <c r="D315" s="77"/>
      <c r="E315" s="209"/>
      <c r="F315" s="210"/>
      <c r="G315" s="210"/>
      <c r="H315" s="211"/>
      <c r="I315" s="50"/>
    </row>
    <row r="316" spans="1:9" s="55" customFormat="1" x14ac:dyDescent="0.25">
      <c r="A316" s="62" t="s">
        <v>669</v>
      </c>
      <c r="B316" s="90" t="s">
        <v>173</v>
      </c>
      <c r="C316" s="64" t="s">
        <v>8</v>
      </c>
      <c r="D316" s="65"/>
      <c r="E316" s="209"/>
      <c r="F316" s="209"/>
      <c r="G316" s="209"/>
      <c r="H316" s="208"/>
      <c r="I316" s="50"/>
    </row>
    <row r="317" spans="1:9" s="55" customFormat="1" ht="16.5" thickBot="1" x14ac:dyDescent="0.3">
      <c r="A317" s="79" t="s">
        <v>670</v>
      </c>
      <c r="B317" s="91" t="s">
        <v>174</v>
      </c>
      <c r="C317" s="81" t="s">
        <v>8</v>
      </c>
      <c r="D317" s="82"/>
      <c r="E317" s="213"/>
      <c r="F317" s="213"/>
      <c r="G317" s="213"/>
      <c r="H317" s="214"/>
      <c r="I317" s="50"/>
    </row>
    <row r="318" spans="1:9" s="55" customFormat="1" ht="19.5" thickBot="1" x14ac:dyDescent="0.3">
      <c r="A318" s="415" t="s">
        <v>671</v>
      </c>
      <c r="B318" s="416"/>
      <c r="C318" s="416"/>
      <c r="D318" s="416"/>
      <c r="E318" s="416"/>
      <c r="F318" s="416"/>
      <c r="G318" s="416"/>
      <c r="H318" s="417"/>
      <c r="I318" s="50"/>
    </row>
    <row r="319" spans="1:9" ht="31.5" x14ac:dyDescent="0.25">
      <c r="A319" s="83" t="s">
        <v>672</v>
      </c>
      <c r="B319" s="88" t="s">
        <v>673</v>
      </c>
      <c r="C319" s="84" t="s">
        <v>418</v>
      </c>
      <c r="D319" s="217" t="s">
        <v>674</v>
      </c>
      <c r="E319" s="217" t="s">
        <v>674</v>
      </c>
      <c r="F319" s="217"/>
      <c r="G319" s="217" t="s">
        <v>674</v>
      </c>
      <c r="H319" s="218" t="s">
        <v>674</v>
      </c>
    </row>
    <row r="320" spans="1:9" x14ac:dyDescent="0.25">
      <c r="A320" s="62" t="s">
        <v>675</v>
      </c>
      <c r="B320" s="71" t="s">
        <v>676</v>
      </c>
      <c r="C320" s="64" t="s">
        <v>1</v>
      </c>
      <c r="D320" s="65"/>
      <c r="E320" s="209"/>
      <c r="F320" s="209"/>
      <c r="G320" s="209"/>
      <c r="H320" s="208"/>
    </row>
    <row r="321" spans="1:8" x14ac:dyDescent="0.25">
      <c r="A321" s="62" t="s">
        <v>677</v>
      </c>
      <c r="B321" s="71" t="s">
        <v>678</v>
      </c>
      <c r="C321" s="64" t="s">
        <v>679</v>
      </c>
      <c r="D321" s="65"/>
      <c r="E321" s="209"/>
      <c r="F321" s="209"/>
      <c r="G321" s="209"/>
      <c r="H321" s="208"/>
    </row>
    <row r="322" spans="1:8" x14ac:dyDescent="0.25">
      <c r="A322" s="62" t="s">
        <v>680</v>
      </c>
      <c r="B322" s="71" t="s">
        <v>681</v>
      </c>
      <c r="C322" s="64" t="s">
        <v>1</v>
      </c>
      <c r="D322" s="65"/>
      <c r="E322" s="209"/>
      <c r="F322" s="209"/>
      <c r="G322" s="209"/>
      <c r="H322" s="208"/>
    </row>
    <row r="323" spans="1:8" x14ac:dyDescent="0.25">
      <c r="A323" s="62" t="s">
        <v>682</v>
      </c>
      <c r="B323" s="71" t="s">
        <v>683</v>
      </c>
      <c r="C323" s="64" t="s">
        <v>679</v>
      </c>
      <c r="D323" s="65"/>
      <c r="E323" s="209"/>
      <c r="F323" s="209"/>
      <c r="G323" s="209"/>
      <c r="H323" s="208"/>
    </row>
    <row r="324" spans="1:8" x14ac:dyDescent="0.25">
      <c r="A324" s="62" t="s">
        <v>684</v>
      </c>
      <c r="B324" s="71" t="s">
        <v>685</v>
      </c>
      <c r="C324" s="64" t="s">
        <v>686</v>
      </c>
      <c r="D324" s="65"/>
      <c r="E324" s="209"/>
      <c r="F324" s="209"/>
      <c r="G324" s="209"/>
      <c r="H324" s="208"/>
    </row>
    <row r="325" spans="1:8" x14ac:dyDescent="0.25">
      <c r="A325" s="62" t="s">
        <v>687</v>
      </c>
      <c r="B325" s="71" t="s">
        <v>688</v>
      </c>
      <c r="C325" s="64" t="s">
        <v>418</v>
      </c>
      <c r="D325" s="219" t="s">
        <v>674</v>
      </c>
      <c r="E325" s="219" t="s">
        <v>674</v>
      </c>
      <c r="F325" s="219"/>
      <c r="G325" s="219" t="s">
        <v>674</v>
      </c>
      <c r="H325" s="220" t="s">
        <v>674</v>
      </c>
    </row>
    <row r="326" spans="1:8" x14ac:dyDescent="0.25">
      <c r="A326" s="62" t="s">
        <v>689</v>
      </c>
      <c r="B326" s="70" t="s">
        <v>690</v>
      </c>
      <c r="C326" s="64" t="s">
        <v>686</v>
      </c>
      <c r="D326" s="65"/>
      <c r="E326" s="209"/>
      <c r="F326" s="209"/>
      <c r="G326" s="209"/>
      <c r="H326" s="208"/>
    </row>
    <row r="327" spans="1:8" x14ac:dyDescent="0.25">
      <c r="A327" s="62" t="s">
        <v>691</v>
      </c>
      <c r="B327" s="70" t="s">
        <v>692</v>
      </c>
      <c r="C327" s="64" t="s">
        <v>693</v>
      </c>
      <c r="D327" s="65"/>
      <c r="E327" s="209"/>
      <c r="F327" s="209"/>
      <c r="G327" s="209"/>
      <c r="H327" s="208"/>
    </row>
    <row r="328" spans="1:8" x14ac:dyDescent="0.25">
      <c r="A328" s="62" t="s">
        <v>694</v>
      </c>
      <c r="B328" s="71" t="s">
        <v>695</v>
      </c>
      <c r="C328" s="64" t="s">
        <v>418</v>
      </c>
      <c r="D328" s="219" t="s">
        <v>674</v>
      </c>
      <c r="E328" s="219" t="s">
        <v>674</v>
      </c>
      <c r="F328" s="219"/>
      <c r="G328" s="219" t="s">
        <v>674</v>
      </c>
      <c r="H328" s="220" t="s">
        <v>674</v>
      </c>
    </row>
    <row r="329" spans="1:8" x14ac:dyDescent="0.25">
      <c r="A329" s="62" t="s">
        <v>696</v>
      </c>
      <c r="B329" s="70" t="s">
        <v>690</v>
      </c>
      <c r="C329" s="64" t="s">
        <v>686</v>
      </c>
      <c r="D329" s="65"/>
      <c r="E329" s="209"/>
      <c r="F329" s="209"/>
      <c r="G329" s="209"/>
      <c r="H329" s="208"/>
    </row>
    <row r="330" spans="1:8" x14ac:dyDescent="0.25">
      <c r="A330" s="62" t="s">
        <v>697</v>
      </c>
      <c r="B330" s="70" t="s">
        <v>698</v>
      </c>
      <c r="C330" s="64" t="s">
        <v>1</v>
      </c>
      <c r="D330" s="65"/>
      <c r="E330" s="209"/>
      <c r="F330" s="209"/>
      <c r="G330" s="209"/>
      <c r="H330" s="208"/>
    </row>
    <row r="331" spans="1:8" x14ac:dyDescent="0.25">
      <c r="A331" s="62" t="s">
        <v>699</v>
      </c>
      <c r="B331" s="70" t="s">
        <v>692</v>
      </c>
      <c r="C331" s="64" t="s">
        <v>693</v>
      </c>
      <c r="D331" s="65"/>
      <c r="E331" s="209"/>
      <c r="F331" s="209"/>
      <c r="G331" s="209"/>
      <c r="H331" s="208"/>
    </row>
    <row r="332" spans="1:8" x14ac:dyDescent="0.25">
      <c r="A332" s="62" t="s">
        <v>700</v>
      </c>
      <c r="B332" s="71" t="s">
        <v>701</v>
      </c>
      <c r="C332" s="64" t="s">
        <v>418</v>
      </c>
      <c r="D332" s="219" t="s">
        <v>674</v>
      </c>
      <c r="E332" s="219" t="s">
        <v>674</v>
      </c>
      <c r="F332" s="219"/>
      <c r="G332" s="219" t="s">
        <v>674</v>
      </c>
      <c r="H332" s="220" t="s">
        <v>674</v>
      </c>
    </row>
    <row r="333" spans="1:8" x14ac:dyDescent="0.25">
      <c r="A333" s="62" t="s">
        <v>702</v>
      </c>
      <c r="B333" s="70" t="s">
        <v>690</v>
      </c>
      <c r="C333" s="64" t="s">
        <v>686</v>
      </c>
      <c r="D333" s="65"/>
      <c r="E333" s="209"/>
      <c r="F333" s="209"/>
      <c r="G333" s="209"/>
      <c r="H333" s="208"/>
    </row>
    <row r="334" spans="1:8" x14ac:dyDescent="0.25">
      <c r="A334" s="62" t="s">
        <v>703</v>
      </c>
      <c r="B334" s="70" t="s">
        <v>692</v>
      </c>
      <c r="C334" s="64" t="s">
        <v>693</v>
      </c>
      <c r="D334" s="65"/>
      <c r="E334" s="209"/>
      <c r="F334" s="209"/>
      <c r="G334" s="209"/>
      <c r="H334" s="208"/>
    </row>
    <row r="335" spans="1:8" x14ac:dyDescent="0.25">
      <c r="A335" s="62" t="s">
        <v>704</v>
      </c>
      <c r="B335" s="71" t="s">
        <v>705</v>
      </c>
      <c r="C335" s="64" t="s">
        <v>418</v>
      </c>
      <c r="D335" s="219" t="s">
        <v>674</v>
      </c>
      <c r="E335" s="219" t="s">
        <v>674</v>
      </c>
      <c r="F335" s="219"/>
      <c r="G335" s="219" t="s">
        <v>674</v>
      </c>
      <c r="H335" s="220" t="s">
        <v>674</v>
      </c>
    </row>
    <row r="336" spans="1:8" x14ac:dyDescent="0.25">
      <c r="A336" s="62" t="s">
        <v>706</v>
      </c>
      <c r="B336" s="70" t="s">
        <v>690</v>
      </c>
      <c r="C336" s="64" t="s">
        <v>686</v>
      </c>
      <c r="D336" s="65"/>
      <c r="E336" s="209"/>
      <c r="F336" s="209"/>
      <c r="G336" s="209"/>
      <c r="H336" s="208"/>
    </row>
    <row r="337" spans="1:8" x14ac:dyDescent="0.25">
      <c r="A337" s="62" t="s">
        <v>707</v>
      </c>
      <c r="B337" s="70" t="s">
        <v>698</v>
      </c>
      <c r="C337" s="64" t="s">
        <v>1</v>
      </c>
      <c r="D337" s="65"/>
      <c r="E337" s="209"/>
      <c r="F337" s="209"/>
      <c r="G337" s="209"/>
      <c r="H337" s="208"/>
    </row>
    <row r="338" spans="1:8" x14ac:dyDescent="0.25">
      <c r="A338" s="62" t="s">
        <v>708</v>
      </c>
      <c r="B338" s="70" t="s">
        <v>692</v>
      </c>
      <c r="C338" s="64" t="s">
        <v>693</v>
      </c>
      <c r="D338" s="65"/>
      <c r="E338" s="209"/>
      <c r="F338" s="209"/>
      <c r="G338" s="209"/>
      <c r="H338" s="208"/>
    </row>
    <row r="339" spans="1:8" x14ac:dyDescent="0.25">
      <c r="A339" s="83" t="s">
        <v>709</v>
      </c>
      <c r="B339" s="88" t="s">
        <v>710</v>
      </c>
      <c r="C339" s="84" t="s">
        <v>418</v>
      </c>
      <c r="D339" s="219" t="s">
        <v>674</v>
      </c>
      <c r="E339" s="219" t="s">
        <v>674</v>
      </c>
      <c r="F339" s="217"/>
      <c r="G339" s="217" t="s">
        <v>674</v>
      </c>
      <c r="H339" s="218" t="s">
        <v>674</v>
      </c>
    </row>
    <row r="340" spans="1:8" x14ac:dyDescent="0.25">
      <c r="A340" s="62" t="s">
        <v>711</v>
      </c>
      <c r="B340" s="71" t="s">
        <v>712</v>
      </c>
      <c r="C340" s="64" t="s">
        <v>686</v>
      </c>
      <c r="D340" s="65"/>
      <c r="E340" s="209"/>
      <c r="F340" s="209"/>
      <c r="G340" s="209"/>
      <c r="H340" s="208"/>
    </row>
    <row r="341" spans="1:8" ht="31.5" x14ac:dyDescent="0.25">
      <c r="A341" s="62" t="s">
        <v>713</v>
      </c>
      <c r="B341" s="70" t="s">
        <v>714</v>
      </c>
      <c r="C341" s="64" t="s">
        <v>686</v>
      </c>
      <c r="D341" s="65"/>
      <c r="E341" s="209"/>
      <c r="F341" s="209"/>
      <c r="G341" s="209"/>
      <c r="H341" s="208"/>
    </row>
    <row r="342" spans="1:8" x14ac:dyDescent="0.25">
      <c r="A342" s="62" t="s">
        <v>715</v>
      </c>
      <c r="B342" s="90" t="s">
        <v>716</v>
      </c>
      <c r="C342" s="64" t="s">
        <v>686</v>
      </c>
      <c r="D342" s="65"/>
      <c r="E342" s="209"/>
      <c r="F342" s="209"/>
      <c r="G342" s="209"/>
      <c r="H342" s="208"/>
    </row>
    <row r="343" spans="1:8" x14ac:dyDescent="0.25">
      <c r="A343" s="62" t="s">
        <v>717</v>
      </c>
      <c r="B343" s="90" t="s">
        <v>718</v>
      </c>
      <c r="C343" s="64" t="s">
        <v>686</v>
      </c>
      <c r="D343" s="65"/>
      <c r="E343" s="209"/>
      <c r="F343" s="209"/>
      <c r="G343" s="209"/>
      <c r="H343" s="208"/>
    </row>
    <row r="344" spans="1:8" x14ac:dyDescent="0.25">
      <c r="A344" s="62" t="s">
        <v>719</v>
      </c>
      <c r="B344" s="71" t="s">
        <v>720</v>
      </c>
      <c r="C344" s="64" t="s">
        <v>686</v>
      </c>
      <c r="D344" s="65"/>
      <c r="E344" s="209"/>
      <c r="F344" s="209"/>
      <c r="G344" s="209"/>
      <c r="H344" s="208"/>
    </row>
    <row r="345" spans="1:8" x14ac:dyDescent="0.25">
      <c r="A345" s="62" t="s">
        <v>721</v>
      </c>
      <c r="B345" s="71" t="s">
        <v>722</v>
      </c>
      <c r="C345" s="64" t="s">
        <v>1</v>
      </c>
      <c r="D345" s="65"/>
      <c r="E345" s="209"/>
      <c r="F345" s="209"/>
      <c r="G345" s="209"/>
      <c r="H345" s="208"/>
    </row>
    <row r="346" spans="1:8" ht="31.5" x14ac:dyDescent="0.25">
      <c r="A346" s="62" t="s">
        <v>723</v>
      </c>
      <c r="B346" s="70" t="s">
        <v>724</v>
      </c>
      <c r="C346" s="64" t="s">
        <v>1</v>
      </c>
      <c r="D346" s="65"/>
      <c r="E346" s="209"/>
      <c r="F346" s="209"/>
      <c r="G346" s="209"/>
      <c r="H346" s="208"/>
    </row>
    <row r="347" spans="1:8" x14ac:dyDescent="0.25">
      <c r="A347" s="62" t="s">
        <v>725</v>
      </c>
      <c r="B347" s="90" t="s">
        <v>716</v>
      </c>
      <c r="C347" s="64" t="s">
        <v>1</v>
      </c>
      <c r="D347" s="65"/>
      <c r="E347" s="209"/>
      <c r="F347" s="209"/>
      <c r="G347" s="209"/>
      <c r="H347" s="208"/>
    </row>
    <row r="348" spans="1:8" x14ac:dyDescent="0.25">
      <c r="A348" s="62" t="s">
        <v>726</v>
      </c>
      <c r="B348" s="90" t="s">
        <v>718</v>
      </c>
      <c r="C348" s="64" t="s">
        <v>1</v>
      </c>
      <c r="D348" s="65"/>
      <c r="E348" s="209"/>
      <c r="F348" s="209"/>
      <c r="G348" s="209"/>
      <c r="H348" s="208"/>
    </row>
    <row r="349" spans="1:8" x14ac:dyDescent="0.25">
      <c r="A349" s="62" t="s">
        <v>727</v>
      </c>
      <c r="B349" s="71" t="s">
        <v>728</v>
      </c>
      <c r="C349" s="64" t="s">
        <v>729</v>
      </c>
      <c r="D349" s="65"/>
      <c r="E349" s="209"/>
      <c r="F349" s="209"/>
      <c r="G349" s="209"/>
      <c r="H349" s="208"/>
    </row>
    <row r="350" spans="1:8" ht="31.5" x14ac:dyDescent="0.25">
      <c r="A350" s="62" t="s">
        <v>730</v>
      </c>
      <c r="B350" s="71" t="s">
        <v>731</v>
      </c>
      <c r="C350" s="64" t="s">
        <v>901</v>
      </c>
      <c r="D350" s="65"/>
      <c r="E350" s="209"/>
      <c r="F350" s="209"/>
      <c r="G350" s="209"/>
      <c r="H350" s="208"/>
    </row>
    <row r="351" spans="1:8" x14ac:dyDescent="0.25">
      <c r="A351" s="62" t="s">
        <v>732</v>
      </c>
      <c r="B351" s="86" t="s">
        <v>733</v>
      </c>
      <c r="C351" s="64" t="s">
        <v>418</v>
      </c>
      <c r="D351" s="219" t="s">
        <v>674</v>
      </c>
      <c r="E351" s="219" t="s">
        <v>674</v>
      </c>
      <c r="F351" s="219"/>
      <c r="G351" s="219" t="s">
        <v>674</v>
      </c>
      <c r="H351" s="220" t="s">
        <v>674</v>
      </c>
    </row>
    <row r="352" spans="1:8" x14ac:dyDescent="0.25">
      <c r="A352" s="62" t="s">
        <v>734</v>
      </c>
      <c r="B352" s="71" t="s">
        <v>735</v>
      </c>
      <c r="C352" s="64" t="s">
        <v>686</v>
      </c>
      <c r="D352" s="65"/>
      <c r="E352" s="209"/>
      <c r="F352" s="209"/>
      <c r="G352" s="209"/>
      <c r="H352" s="208"/>
    </row>
    <row r="353" spans="1:8" x14ac:dyDescent="0.25">
      <c r="A353" s="62" t="s">
        <v>736</v>
      </c>
      <c r="B353" s="71" t="s">
        <v>737</v>
      </c>
      <c r="C353" s="64" t="s">
        <v>679</v>
      </c>
      <c r="D353" s="65"/>
      <c r="E353" s="209"/>
      <c r="F353" s="209"/>
      <c r="G353" s="209"/>
      <c r="H353" s="208"/>
    </row>
    <row r="354" spans="1:8" ht="47.25" x14ac:dyDescent="0.25">
      <c r="A354" s="62" t="s">
        <v>738</v>
      </c>
      <c r="B354" s="71" t="s">
        <v>739</v>
      </c>
      <c r="C354" s="64" t="s">
        <v>901</v>
      </c>
      <c r="D354" s="65"/>
      <c r="E354" s="209"/>
      <c r="F354" s="209"/>
      <c r="G354" s="209"/>
      <c r="H354" s="208"/>
    </row>
    <row r="355" spans="1:8" ht="31.5" x14ac:dyDescent="0.25">
      <c r="A355" s="62" t="s">
        <v>740</v>
      </c>
      <c r="B355" s="71" t="s">
        <v>741</v>
      </c>
      <c r="C355" s="64" t="s">
        <v>901</v>
      </c>
      <c r="D355" s="65"/>
      <c r="E355" s="209"/>
      <c r="F355" s="209"/>
      <c r="G355" s="209"/>
      <c r="H355" s="208"/>
    </row>
    <row r="356" spans="1:8" x14ac:dyDescent="0.25">
      <c r="A356" s="62" t="s">
        <v>742</v>
      </c>
      <c r="B356" s="86" t="s">
        <v>743</v>
      </c>
      <c r="C356" s="220" t="s">
        <v>418</v>
      </c>
      <c r="D356" s="219" t="s">
        <v>674</v>
      </c>
      <c r="E356" s="219" t="s">
        <v>674</v>
      </c>
      <c r="F356" s="219"/>
      <c r="G356" s="219" t="s">
        <v>674</v>
      </c>
      <c r="H356" s="220" t="s">
        <v>674</v>
      </c>
    </row>
    <row r="357" spans="1:8" x14ac:dyDescent="0.25">
      <c r="A357" s="62" t="s">
        <v>744</v>
      </c>
      <c r="B357" s="71" t="s">
        <v>745</v>
      </c>
      <c r="C357" s="64" t="s">
        <v>1</v>
      </c>
      <c r="D357" s="65"/>
      <c r="E357" s="209"/>
      <c r="F357" s="209"/>
      <c r="G357" s="209"/>
      <c r="H357" s="208"/>
    </row>
    <row r="358" spans="1:8" ht="47.25" x14ac:dyDescent="0.25">
      <c r="A358" s="62" t="s">
        <v>746</v>
      </c>
      <c r="B358" s="70" t="s">
        <v>747</v>
      </c>
      <c r="C358" s="64" t="s">
        <v>1</v>
      </c>
      <c r="D358" s="65"/>
      <c r="E358" s="209"/>
      <c r="F358" s="209"/>
      <c r="G358" s="209"/>
      <c r="H358" s="208"/>
    </row>
    <row r="359" spans="1:8" ht="47.25" x14ac:dyDescent="0.25">
      <c r="A359" s="62" t="s">
        <v>748</v>
      </c>
      <c r="B359" s="70" t="s">
        <v>749</v>
      </c>
      <c r="C359" s="64" t="s">
        <v>1</v>
      </c>
      <c r="D359" s="65"/>
      <c r="E359" s="209"/>
      <c r="F359" s="209"/>
      <c r="G359" s="209"/>
      <c r="H359" s="208"/>
    </row>
    <row r="360" spans="1:8" ht="31.5" x14ac:dyDescent="0.25">
      <c r="A360" s="62" t="s">
        <v>750</v>
      </c>
      <c r="B360" s="70" t="s">
        <v>751</v>
      </c>
      <c r="C360" s="64" t="s">
        <v>1</v>
      </c>
      <c r="D360" s="65"/>
      <c r="E360" s="209"/>
      <c r="F360" s="209"/>
      <c r="G360" s="209"/>
      <c r="H360" s="208"/>
    </row>
    <row r="361" spans="1:8" x14ac:dyDescent="0.25">
      <c r="A361" s="62" t="s">
        <v>752</v>
      </c>
      <c r="B361" s="71" t="s">
        <v>753</v>
      </c>
      <c r="C361" s="64" t="s">
        <v>686</v>
      </c>
      <c r="D361" s="65"/>
      <c r="E361" s="209"/>
      <c r="F361" s="209"/>
      <c r="G361" s="209"/>
      <c r="H361" s="208"/>
    </row>
    <row r="362" spans="1:8" ht="31.5" x14ac:dyDescent="0.25">
      <c r="A362" s="62" t="s">
        <v>754</v>
      </c>
      <c r="B362" s="70" t="s">
        <v>755</v>
      </c>
      <c r="C362" s="64" t="s">
        <v>686</v>
      </c>
      <c r="D362" s="65"/>
      <c r="E362" s="209"/>
      <c r="F362" s="209"/>
      <c r="G362" s="209"/>
      <c r="H362" s="208"/>
    </row>
    <row r="363" spans="1:8" x14ac:dyDescent="0.25">
      <c r="A363" s="62" t="s">
        <v>756</v>
      </c>
      <c r="B363" s="70" t="s">
        <v>757</v>
      </c>
      <c r="C363" s="64" t="s">
        <v>686</v>
      </c>
      <c r="D363" s="65"/>
      <c r="E363" s="209"/>
      <c r="F363" s="209"/>
      <c r="G363" s="209"/>
      <c r="H363" s="208"/>
    </row>
    <row r="364" spans="1:8" ht="31.5" x14ac:dyDescent="0.25">
      <c r="A364" s="62" t="s">
        <v>758</v>
      </c>
      <c r="B364" s="71" t="s">
        <v>759</v>
      </c>
      <c r="C364" s="64" t="s">
        <v>901</v>
      </c>
      <c r="D364" s="65"/>
      <c r="E364" s="209"/>
      <c r="F364" s="209"/>
      <c r="G364" s="209"/>
      <c r="H364" s="208"/>
    </row>
    <row r="365" spans="1:8" x14ac:dyDescent="0.25">
      <c r="A365" s="62" t="s">
        <v>760</v>
      </c>
      <c r="B365" s="70" t="s">
        <v>761</v>
      </c>
      <c r="C365" s="64" t="s">
        <v>901</v>
      </c>
      <c r="D365" s="77"/>
      <c r="E365" s="209"/>
      <c r="F365" s="210"/>
      <c r="G365" s="210"/>
      <c r="H365" s="211"/>
    </row>
    <row r="366" spans="1:8" x14ac:dyDescent="0.25">
      <c r="A366" s="62" t="s">
        <v>762</v>
      </c>
      <c r="B366" s="70" t="s">
        <v>174</v>
      </c>
      <c r="C366" s="64" t="s">
        <v>901</v>
      </c>
      <c r="D366" s="77"/>
      <c r="E366" s="209"/>
      <c r="F366" s="210"/>
      <c r="G366" s="210"/>
      <c r="H366" s="211"/>
    </row>
    <row r="367" spans="1:8" ht="16.5" thickBot="1" x14ac:dyDescent="0.3">
      <c r="A367" s="79" t="s">
        <v>763</v>
      </c>
      <c r="B367" s="92" t="s">
        <v>764</v>
      </c>
      <c r="C367" s="81" t="s">
        <v>902</v>
      </c>
      <c r="D367" s="82"/>
      <c r="E367" s="213"/>
      <c r="F367" s="213"/>
      <c r="G367" s="213"/>
      <c r="H367" s="93"/>
    </row>
    <row r="368" spans="1:8" x14ac:dyDescent="0.25">
      <c r="A368" s="418" t="s">
        <v>765</v>
      </c>
      <c r="B368" s="419"/>
      <c r="C368" s="419"/>
      <c r="D368" s="419"/>
      <c r="E368" s="419"/>
      <c r="F368" s="419"/>
      <c r="G368" s="419"/>
      <c r="H368" s="420"/>
    </row>
    <row r="369" spans="1:8" ht="16.5" thickBot="1" x14ac:dyDescent="0.3">
      <c r="A369" s="418"/>
      <c r="B369" s="419"/>
      <c r="C369" s="419"/>
      <c r="D369" s="419"/>
      <c r="E369" s="419"/>
      <c r="F369" s="419"/>
      <c r="G369" s="419"/>
      <c r="H369" s="420"/>
    </row>
    <row r="370" spans="1:8" ht="51.75" customHeight="1" x14ac:dyDescent="0.25">
      <c r="A370" s="421" t="s">
        <v>157</v>
      </c>
      <c r="B370" s="431" t="s">
        <v>158</v>
      </c>
      <c r="C370" s="433" t="s">
        <v>246</v>
      </c>
      <c r="D370" s="407" t="s">
        <v>824</v>
      </c>
      <c r="E370" s="408"/>
      <c r="F370" s="409" t="s">
        <v>826</v>
      </c>
      <c r="G370" s="408"/>
      <c r="H370" s="410" t="s">
        <v>7</v>
      </c>
    </row>
    <row r="371" spans="1:8" ht="38.25" x14ac:dyDescent="0.25">
      <c r="A371" s="422"/>
      <c r="B371" s="432"/>
      <c r="C371" s="434"/>
      <c r="D371" s="201" t="s">
        <v>828</v>
      </c>
      <c r="E371" s="202" t="s">
        <v>10</v>
      </c>
      <c r="F371" s="202" t="s">
        <v>829</v>
      </c>
      <c r="G371" s="201" t="s">
        <v>827</v>
      </c>
      <c r="H371" s="411"/>
    </row>
    <row r="372" spans="1:8" ht="16.5" thickBot="1" x14ac:dyDescent="0.3">
      <c r="A372" s="95">
        <v>1</v>
      </c>
      <c r="B372" s="54">
        <v>2</v>
      </c>
      <c r="C372" s="96">
        <v>3</v>
      </c>
      <c r="D372" s="97">
        <v>4</v>
      </c>
      <c r="E372" s="98">
        <v>5</v>
      </c>
      <c r="F372" s="98">
        <v>6</v>
      </c>
      <c r="G372" s="98">
        <v>7</v>
      </c>
      <c r="H372" s="99">
        <v>8</v>
      </c>
    </row>
    <row r="373" spans="1:8" ht="18.75" x14ac:dyDescent="0.25">
      <c r="A373" s="412" t="s">
        <v>766</v>
      </c>
      <c r="B373" s="413"/>
      <c r="C373" s="84" t="s">
        <v>901</v>
      </c>
      <c r="D373" s="85"/>
      <c r="E373" s="100"/>
      <c r="F373" s="100"/>
      <c r="G373" s="101"/>
      <c r="H373" s="102"/>
    </row>
    <row r="374" spans="1:8" ht="18.75" x14ac:dyDescent="0.25">
      <c r="A374" s="62" t="s">
        <v>159</v>
      </c>
      <c r="B374" s="103" t="s">
        <v>767</v>
      </c>
      <c r="C374" s="64" t="s">
        <v>901</v>
      </c>
      <c r="D374" s="65"/>
      <c r="E374" s="104"/>
      <c r="F374" s="104"/>
      <c r="G374" s="105"/>
      <c r="H374" s="106"/>
    </row>
    <row r="375" spans="1:8" ht="18.75" x14ac:dyDescent="0.25">
      <c r="A375" s="62" t="s">
        <v>160</v>
      </c>
      <c r="B375" s="71" t="s">
        <v>161</v>
      </c>
      <c r="C375" s="64" t="s">
        <v>901</v>
      </c>
      <c r="D375" s="65"/>
      <c r="E375" s="104"/>
      <c r="F375" s="104"/>
      <c r="G375" s="105"/>
      <c r="H375" s="106"/>
    </row>
    <row r="376" spans="1:8" ht="31.5" x14ac:dyDescent="0.25">
      <c r="A376" s="62" t="s">
        <v>162</v>
      </c>
      <c r="B376" s="70" t="s">
        <v>768</v>
      </c>
      <c r="C376" s="64" t="s">
        <v>901</v>
      </c>
      <c r="D376" s="65"/>
      <c r="E376" s="107"/>
      <c r="F376" s="107"/>
      <c r="G376" s="105"/>
      <c r="H376" s="106"/>
    </row>
    <row r="377" spans="1:8" ht="18.75" x14ac:dyDescent="0.25">
      <c r="A377" s="62" t="s">
        <v>163</v>
      </c>
      <c r="B377" s="72" t="s">
        <v>769</v>
      </c>
      <c r="C377" s="64" t="s">
        <v>901</v>
      </c>
      <c r="D377" s="65"/>
      <c r="E377" s="107"/>
      <c r="F377" s="107"/>
      <c r="G377" s="105"/>
      <c r="H377" s="106"/>
    </row>
    <row r="378" spans="1:8" ht="31.5" x14ac:dyDescent="0.25">
      <c r="A378" s="62" t="s">
        <v>770</v>
      </c>
      <c r="B378" s="73" t="s">
        <v>250</v>
      </c>
      <c r="C378" s="64" t="s">
        <v>901</v>
      </c>
      <c r="D378" s="65"/>
      <c r="E378" s="107"/>
      <c r="F378" s="107"/>
      <c r="G378" s="105"/>
      <c r="H378" s="106"/>
    </row>
    <row r="379" spans="1:8" ht="31.5" x14ac:dyDescent="0.25">
      <c r="A379" s="62" t="s">
        <v>771</v>
      </c>
      <c r="B379" s="73" t="s">
        <v>251</v>
      </c>
      <c r="C379" s="64" t="s">
        <v>901</v>
      </c>
      <c r="D379" s="65"/>
      <c r="E379" s="107"/>
      <c r="F379" s="107"/>
      <c r="G379" s="105"/>
      <c r="H379" s="106"/>
    </row>
    <row r="380" spans="1:8" ht="31.5" x14ac:dyDescent="0.25">
      <c r="A380" s="62" t="s">
        <v>772</v>
      </c>
      <c r="B380" s="73" t="s">
        <v>252</v>
      </c>
      <c r="C380" s="64" t="s">
        <v>901</v>
      </c>
      <c r="D380" s="65"/>
      <c r="E380" s="107"/>
      <c r="F380" s="107"/>
      <c r="G380" s="105"/>
      <c r="H380" s="106"/>
    </row>
    <row r="381" spans="1:8" ht="18.75" x14ac:dyDescent="0.25">
      <c r="A381" s="62" t="s">
        <v>165</v>
      </c>
      <c r="B381" s="72" t="s">
        <v>773</v>
      </c>
      <c r="C381" s="64" t="s">
        <v>901</v>
      </c>
      <c r="D381" s="65"/>
      <c r="E381" s="107"/>
      <c r="F381" s="107"/>
      <c r="G381" s="105"/>
      <c r="H381" s="106"/>
    </row>
    <row r="382" spans="1:8" ht="18.75" x14ac:dyDescent="0.25">
      <c r="A382" s="62" t="s">
        <v>167</v>
      </c>
      <c r="B382" s="72" t="s">
        <v>774</v>
      </c>
      <c r="C382" s="64" t="s">
        <v>901</v>
      </c>
      <c r="D382" s="65"/>
      <c r="E382" s="107"/>
      <c r="F382" s="107"/>
      <c r="G382" s="105"/>
      <c r="H382" s="106"/>
    </row>
    <row r="383" spans="1:8" ht="18.75" x14ac:dyDescent="0.25">
      <c r="A383" s="62" t="s">
        <v>169</v>
      </c>
      <c r="B383" s="72" t="s">
        <v>775</v>
      </c>
      <c r="C383" s="64" t="s">
        <v>901</v>
      </c>
      <c r="D383" s="65"/>
      <c r="E383" s="107"/>
      <c r="F383" s="107"/>
      <c r="G383" s="105"/>
      <c r="H383" s="106"/>
    </row>
    <row r="384" spans="1:8" ht="18.75" x14ac:dyDescent="0.25">
      <c r="A384" s="62" t="s">
        <v>170</v>
      </c>
      <c r="B384" s="72" t="s">
        <v>776</v>
      </c>
      <c r="C384" s="64" t="s">
        <v>901</v>
      </c>
      <c r="D384" s="65"/>
      <c r="E384" s="107"/>
      <c r="F384" s="107"/>
      <c r="G384" s="105"/>
      <c r="H384" s="106"/>
    </row>
    <row r="385" spans="1:8" ht="31.5" x14ac:dyDescent="0.25">
      <c r="A385" s="62" t="s">
        <v>777</v>
      </c>
      <c r="B385" s="73" t="s">
        <v>778</v>
      </c>
      <c r="C385" s="64" t="s">
        <v>901</v>
      </c>
      <c r="D385" s="65"/>
      <c r="E385" s="107"/>
      <c r="F385" s="107"/>
      <c r="G385" s="105"/>
      <c r="H385" s="106"/>
    </row>
    <row r="386" spans="1:8" ht="18.75" x14ac:dyDescent="0.25">
      <c r="A386" s="62" t="s">
        <v>779</v>
      </c>
      <c r="B386" s="73" t="s">
        <v>780</v>
      </c>
      <c r="C386" s="64" t="s">
        <v>901</v>
      </c>
      <c r="D386" s="65"/>
      <c r="E386" s="107"/>
      <c r="F386" s="107"/>
      <c r="G386" s="105"/>
      <c r="H386" s="106"/>
    </row>
    <row r="387" spans="1:8" ht="18.75" x14ac:dyDescent="0.25">
      <c r="A387" s="62" t="s">
        <v>781</v>
      </c>
      <c r="B387" s="73" t="s">
        <v>177</v>
      </c>
      <c r="C387" s="64" t="s">
        <v>901</v>
      </c>
      <c r="D387" s="65"/>
      <c r="E387" s="107"/>
      <c r="F387" s="107"/>
      <c r="G387" s="105"/>
      <c r="H387" s="106"/>
    </row>
    <row r="388" spans="1:8" ht="18.75" x14ac:dyDescent="0.25">
      <c r="A388" s="62" t="s">
        <v>782</v>
      </c>
      <c r="B388" s="73" t="s">
        <v>780</v>
      </c>
      <c r="C388" s="64" t="s">
        <v>901</v>
      </c>
      <c r="D388" s="65"/>
      <c r="E388" s="107"/>
      <c r="F388" s="107"/>
      <c r="G388" s="105"/>
      <c r="H388" s="106"/>
    </row>
    <row r="389" spans="1:8" ht="18.75" x14ac:dyDescent="0.25">
      <c r="A389" s="62" t="s">
        <v>171</v>
      </c>
      <c r="B389" s="72" t="s">
        <v>783</v>
      </c>
      <c r="C389" s="64" t="s">
        <v>901</v>
      </c>
      <c r="D389" s="65"/>
      <c r="E389" s="107"/>
      <c r="F389" s="107"/>
      <c r="G389" s="105"/>
      <c r="H389" s="106"/>
    </row>
    <row r="390" spans="1:8" ht="18.75" x14ac:dyDescent="0.25">
      <c r="A390" s="62" t="s">
        <v>172</v>
      </c>
      <c r="B390" s="72" t="s">
        <v>602</v>
      </c>
      <c r="C390" s="64" t="s">
        <v>901</v>
      </c>
      <c r="D390" s="65"/>
      <c r="E390" s="107"/>
      <c r="F390" s="107"/>
      <c r="G390" s="105"/>
      <c r="H390" s="106"/>
    </row>
    <row r="391" spans="1:8" ht="31.5" x14ac:dyDescent="0.25">
      <c r="A391" s="62" t="s">
        <v>784</v>
      </c>
      <c r="B391" s="72" t="s">
        <v>785</v>
      </c>
      <c r="C391" s="64" t="s">
        <v>901</v>
      </c>
      <c r="D391" s="65"/>
      <c r="E391" s="107"/>
      <c r="F391" s="107"/>
      <c r="G391" s="105"/>
      <c r="H391" s="106"/>
    </row>
    <row r="392" spans="1:8" ht="18.75" x14ac:dyDescent="0.25">
      <c r="A392" s="62" t="s">
        <v>786</v>
      </c>
      <c r="B392" s="73" t="s">
        <v>173</v>
      </c>
      <c r="C392" s="64" t="s">
        <v>901</v>
      </c>
      <c r="D392" s="65"/>
      <c r="E392" s="107"/>
      <c r="F392" s="107"/>
      <c r="G392" s="105"/>
      <c r="H392" s="106"/>
    </row>
    <row r="393" spans="1:8" ht="18.75" x14ac:dyDescent="0.25">
      <c r="A393" s="62" t="s">
        <v>787</v>
      </c>
      <c r="B393" s="108" t="s">
        <v>174</v>
      </c>
      <c r="C393" s="64" t="s">
        <v>901</v>
      </c>
      <c r="D393" s="65"/>
      <c r="E393" s="107"/>
      <c r="F393" s="107"/>
      <c r="G393" s="105"/>
      <c r="H393" s="106"/>
    </row>
    <row r="394" spans="1:8" ht="31.5" x14ac:dyDescent="0.25">
      <c r="A394" s="62" t="s">
        <v>175</v>
      </c>
      <c r="B394" s="70" t="s">
        <v>788</v>
      </c>
      <c r="C394" s="64" t="s">
        <v>901</v>
      </c>
      <c r="D394" s="65"/>
      <c r="E394" s="104"/>
      <c r="F394" s="104"/>
      <c r="G394" s="105"/>
      <c r="H394" s="106"/>
    </row>
    <row r="395" spans="1:8" ht="31.5" x14ac:dyDescent="0.25">
      <c r="A395" s="62" t="s">
        <v>789</v>
      </c>
      <c r="B395" s="72" t="s">
        <v>250</v>
      </c>
      <c r="C395" s="64" t="s">
        <v>901</v>
      </c>
      <c r="D395" s="65"/>
      <c r="E395" s="104"/>
      <c r="F395" s="104"/>
      <c r="G395" s="105"/>
      <c r="H395" s="106"/>
    </row>
    <row r="396" spans="1:8" ht="31.5" x14ac:dyDescent="0.25">
      <c r="A396" s="62" t="s">
        <v>790</v>
      </c>
      <c r="B396" s="72" t="s">
        <v>251</v>
      </c>
      <c r="C396" s="64" t="s">
        <v>901</v>
      </c>
      <c r="D396" s="65"/>
      <c r="E396" s="104"/>
      <c r="F396" s="104"/>
      <c r="G396" s="105"/>
      <c r="H396" s="106"/>
    </row>
    <row r="397" spans="1:8" ht="31.5" x14ac:dyDescent="0.25">
      <c r="A397" s="62" t="s">
        <v>791</v>
      </c>
      <c r="B397" s="72" t="s">
        <v>252</v>
      </c>
      <c r="C397" s="64" t="s">
        <v>901</v>
      </c>
      <c r="D397" s="65"/>
      <c r="E397" s="104"/>
      <c r="F397" s="104"/>
      <c r="G397" s="105"/>
      <c r="H397" s="106"/>
    </row>
    <row r="398" spans="1:8" ht="18.75" x14ac:dyDescent="0.25">
      <c r="A398" s="62" t="s">
        <v>176</v>
      </c>
      <c r="B398" s="70" t="s">
        <v>792</v>
      </c>
      <c r="C398" s="64" t="s">
        <v>901</v>
      </c>
      <c r="D398" s="65"/>
      <c r="E398" s="104"/>
      <c r="F398" s="104"/>
      <c r="G398" s="105"/>
      <c r="H398" s="106"/>
    </row>
    <row r="399" spans="1:8" ht="18.75" x14ac:dyDescent="0.25">
      <c r="A399" s="62" t="s">
        <v>178</v>
      </c>
      <c r="B399" s="71" t="s">
        <v>793</v>
      </c>
      <c r="C399" s="64" t="s">
        <v>901</v>
      </c>
      <c r="D399" s="65"/>
      <c r="E399" s="104"/>
      <c r="F399" s="104"/>
      <c r="G399" s="105"/>
      <c r="H399" s="106"/>
    </row>
    <row r="400" spans="1:8" ht="18.75" x14ac:dyDescent="0.25">
      <c r="A400" s="62" t="s">
        <v>179</v>
      </c>
      <c r="B400" s="70" t="s">
        <v>794</v>
      </c>
      <c r="C400" s="64" t="s">
        <v>901</v>
      </c>
      <c r="D400" s="65"/>
      <c r="E400" s="107"/>
      <c r="F400" s="107"/>
      <c r="G400" s="105"/>
      <c r="H400" s="106"/>
    </row>
    <row r="401" spans="1:8" ht="18.75" x14ac:dyDescent="0.25">
      <c r="A401" s="62" t="s">
        <v>180</v>
      </c>
      <c r="B401" s="72" t="s">
        <v>164</v>
      </c>
      <c r="C401" s="64" t="s">
        <v>901</v>
      </c>
      <c r="D401" s="65"/>
      <c r="E401" s="107"/>
      <c r="F401" s="107"/>
      <c r="G401" s="105"/>
      <c r="H401" s="106"/>
    </row>
    <row r="402" spans="1:8" ht="31.5" x14ac:dyDescent="0.25">
      <c r="A402" s="62" t="s">
        <v>795</v>
      </c>
      <c r="B402" s="72" t="s">
        <v>250</v>
      </c>
      <c r="C402" s="64" t="s">
        <v>901</v>
      </c>
      <c r="D402" s="65"/>
      <c r="E402" s="107"/>
      <c r="F402" s="107"/>
      <c r="G402" s="105"/>
      <c r="H402" s="106"/>
    </row>
    <row r="403" spans="1:8" ht="31.5" x14ac:dyDescent="0.25">
      <c r="A403" s="62" t="s">
        <v>796</v>
      </c>
      <c r="B403" s="72" t="s">
        <v>251</v>
      </c>
      <c r="C403" s="64" t="s">
        <v>901</v>
      </c>
      <c r="D403" s="65"/>
      <c r="E403" s="107"/>
      <c r="F403" s="107"/>
      <c r="G403" s="105"/>
      <c r="H403" s="106"/>
    </row>
    <row r="404" spans="1:8" ht="31.5" x14ac:dyDescent="0.25">
      <c r="A404" s="62" t="s">
        <v>797</v>
      </c>
      <c r="B404" s="72" t="s">
        <v>252</v>
      </c>
      <c r="C404" s="64" t="s">
        <v>901</v>
      </c>
      <c r="D404" s="65"/>
      <c r="E404" s="107"/>
      <c r="F404" s="107"/>
      <c r="G404" s="105"/>
      <c r="H404" s="106"/>
    </row>
    <row r="405" spans="1:8" ht="18.75" x14ac:dyDescent="0.25">
      <c r="A405" s="62" t="s">
        <v>181</v>
      </c>
      <c r="B405" s="72" t="s">
        <v>590</v>
      </c>
      <c r="C405" s="64" t="s">
        <v>901</v>
      </c>
      <c r="D405" s="65"/>
      <c r="E405" s="107"/>
      <c r="F405" s="107"/>
      <c r="G405" s="105"/>
      <c r="H405" s="106"/>
    </row>
    <row r="406" spans="1:8" ht="18.75" x14ac:dyDescent="0.25">
      <c r="A406" s="62" t="s">
        <v>182</v>
      </c>
      <c r="B406" s="72" t="s">
        <v>166</v>
      </c>
      <c r="C406" s="64" t="s">
        <v>901</v>
      </c>
      <c r="D406" s="65"/>
      <c r="E406" s="107"/>
      <c r="F406" s="107"/>
      <c r="G406" s="105"/>
      <c r="H406" s="106"/>
    </row>
    <row r="407" spans="1:8" ht="18.75" x14ac:dyDescent="0.25">
      <c r="A407" s="62" t="s">
        <v>183</v>
      </c>
      <c r="B407" s="72" t="s">
        <v>595</v>
      </c>
      <c r="C407" s="64" t="s">
        <v>901</v>
      </c>
      <c r="D407" s="65"/>
      <c r="E407" s="107"/>
      <c r="F407" s="107"/>
      <c r="G407" s="105"/>
      <c r="H407" s="106"/>
    </row>
    <row r="408" spans="1:8" ht="18.75" x14ac:dyDescent="0.25">
      <c r="A408" s="62" t="s">
        <v>184</v>
      </c>
      <c r="B408" s="72" t="s">
        <v>168</v>
      </c>
      <c r="C408" s="64" t="s">
        <v>901</v>
      </c>
      <c r="D408" s="65"/>
      <c r="E408" s="107"/>
      <c r="F408" s="107"/>
      <c r="G408" s="105"/>
      <c r="H408" s="106"/>
    </row>
    <row r="409" spans="1:8" ht="18.75" x14ac:dyDescent="0.25">
      <c r="A409" s="62" t="s">
        <v>185</v>
      </c>
      <c r="B409" s="72" t="s">
        <v>602</v>
      </c>
      <c r="C409" s="64" t="s">
        <v>901</v>
      </c>
      <c r="D409" s="65"/>
      <c r="E409" s="107"/>
      <c r="F409" s="107"/>
      <c r="G409" s="105"/>
      <c r="H409" s="106"/>
    </row>
    <row r="410" spans="1:8" ht="31.5" x14ac:dyDescent="0.25">
      <c r="A410" s="62" t="s">
        <v>186</v>
      </c>
      <c r="B410" s="72" t="s">
        <v>605</v>
      </c>
      <c r="C410" s="64" t="s">
        <v>901</v>
      </c>
      <c r="D410" s="65"/>
      <c r="E410" s="107"/>
      <c r="F410" s="107"/>
      <c r="G410" s="105"/>
      <c r="H410" s="106"/>
    </row>
    <row r="411" spans="1:8" ht="18.75" x14ac:dyDescent="0.25">
      <c r="A411" s="62" t="s">
        <v>187</v>
      </c>
      <c r="B411" s="73" t="s">
        <v>173</v>
      </c>
      <c r="C411" s="64" t="s">
        <v>901</v>
      </c>
      <c r="D411" s="65"/>
      <c r="E411" s="107"/>
      <c r="F411" s="107"/>
      <c r="G411" s="105"/>
      <c r="H411" s="106"/>
    </row>
    <row r="412" spans="1:8" ht="18.75" x14ac:dyDescent="0.25">
      <c r="A412" s="62" t="s">
        <v>188</v>
      </c>
      <c r="B412" s="108" t="s">
        <v>174</v>
      </c>
      <c r="C412" s="64" t="s">
        <v>901</v>
      </c>
      <c r="D412" s="65"/>
      <c r="E412" s="107"/>
      <c r="F412" s="107"/>
      <c r="G412" s="105"/>
      <c r="H412" s="106"/>
    </row>
    <row r="413" spans="1:8" ht="18.75" x14ac:dyDescent="0.25">
      <c r="A413" s="62" t="s">
        <v>189</v>
      </c>
      <c r="B413" s="70" t="s">
        <v>798</v>
      </c>
      <c r="C413" s="64" t="s">
        <v>901</v>
      </c>
      <c r="D413" s="65"/>
      <c r="E413" s="104"/>
      <c r="F413" s="104"/>
      <c r="G413" s="105"/>
      <c r="H413" s="106"/>
    </row>
    <row r="414" spans="1:8" ht="18.75" x14ac:dyDescent="0.25">
      <c r="A414" s="62" t="s">
        <v>190</v>
      </c>
      <c r="B414" s="70" t="s">
        <v>191</v>
      </c>
      <c r="C414" s="64" t="s">
        <v>901</v>
      </c>
      <c r="D414" s="65"/>
      <c r="E414" s="104"/>
      <c r="F414" s="104"/>
      <c r="G414" s="105"/>
      <c r="H414" s="106"/>
    </row>
    <row r="415" spans="1:8" ht="18.75" x14ac:dyDescent="0.25">
      <c r="A415" s="62" t="s">
        <v>192</v>
      </c>
      <c r="B415" s="72" t="s">
        <v>164</v>
      </c>
      <c r="C415" s="64" t="s">
        <v>901</v>
      </c>
      <c r="D415" s="65"/>
      <c r="E415" s="104"/>
      <c r="F415" s="104"/>
      <c r="G415" s="105"/>
      <c r="H415" s="106"/>
    </row>
    <row r="416" spans="1:8" ht="31.5" x14ac:dyDescent="0.25">
      <c r="A416" s="62" t="s">
        <v>799</v>
      </c>
      <c r="B416" s="72" t="s">
        <v>250</v>
      </c>
      <c r="C416" s="64" t="s">
        <v>901</v>
      </c>
      <c r="D416" s="65"/>
      <c r="E416" s="104"/>
      <c r="F416" s="104"/>
      <c r="G416" s="105"/>
      <c r="H416" s="106"/>
    </row>
    <row r="417" spans="1:10" ht="31.5" x14ac:dyDescent="0.25">
      <c r="A417" s="62" t="s">
        <v>800</v>
      </c>
      <c r="B417" s="72" t="s">
        <v>251</v>
      </c>
      <c r="C417" s="64" t="s">
        <v>901</v>
      </c>
      <c r="D417" s="65"/>
      <c r="E417" s="104"/>
      <c r="F417" s="104"/>
      <c r="G417" s="105"/>
      <c r="H417" s="106"/>
    </row>
    <row r="418" spans="1:10" ht="31.5" x14ac:dyDescent="0.25">
      <c r="A418" s="62" t="s">
        <v>801</v>
      </c>
      <c r="B418" s="72" t="s">
        <v>252</v>
      </c>
      <c r="C418" s="64" t="s">
        <v>901</v>
      </c>
      <c r="D418" s="65"/>
      <c r="E418" s="104"/>
      <c r="F418" s="104"/>
      <c r="G418" s="105"/>
      <c r="H418" s="106"/>
    </row>
    <row r="419" spans="1:10" ht="18.75" x14ac:dyDescent="0.25">
      <c r="A419" s="62" t="s">
        <v>193</v>
      </c>
      <c r="B419" s="72" t="s">
        <v>590</v>
      </c>
      <c r="C419" s="64" t="s">
        <v>901</v>
      </c>
      <c r="D419" s="65"/>
      <c r="E419" s="104"/>
      <c r="F419" s="104"/>
      <c r="G419" s="105"/>
      <c r="H419" s="106"/>
    </row>
    <row r="420" spans="1:10" ht="18.75" x14ac:dyDescent="0.25">
      <c r="A420" s="62" t="s">
        <v>194</v>
      </c>
      <c r="B420" s="72" t="s">
        <v>166</v>
      </c>
      <c r="C420" s="64" t="s">
        <v>901</v>
      </c>
      <c r="D420" s="65"/>
      <c r="E420" s="104"/>
      <c r="F420" s="104"/>
      <c r="G420" s="105"/>
      <c r="H420" s="106"/>
    </row>
    <row r="421" spans="1:10" ht="18.75" x14ac:dyDescent="0.25">
      <c r="A421" s="62" t="s">
        <v>195</v>
      </c>
      <c r="B421" s="72" t="s">
        <v>595</v>
      </c>
      <c r="C421" s="64" t="s">
        <v>901</v>
      </c>
      <c r="D421" s="65"/>
      <c r="E421" s="104"/>
      <c r="F421" s="104"/>
      <c r="G421" s="105"/>
      <c r="H421" s="106"/>
    </row>
    <row r="422" spans="1:10" ht="18.75" x14ac:dyDescent="0.25">
      <c r="A422" s="62" t="s">
        <v>196</v>
      </c>
      <c r="B422" s="72" t="s">
        <v>168</v>
      </c>
      <c r="C422" s="64" t="s">
        <v>901</v>
      </c>
      <c r="D422" s="65"/>
      <c r="E422" s="104"/>
      <c r="F422" s="104"/>
      <c r="G422" s="105"/>
      <c r="H422" s="106"/>
    </row>
    <row r="423" spans="1:10" ht="18.75" x14ac:dyDescent="0.25">
      <c r="A423" s="62" t="s">
        <v>197</v>
      </c>
      <c r="B423" s="72" t="s">
        <v>602</v>
      </c>
      <c r="C423" s="64" t="s">
        <v>901</v>
      </c>
      <c r="D423" s="65"/>
      <c r="E423" s="104"/>
      <c r="F423" s="104"/>
      <c r="G423" s="105"/>
      <c r="H423" s="106"/>
    </row>
    <row r="424" spans="1:10" ht="31.5" x14ac:dyDescent="0.25">
      <c r="A424" s="62" t="s">
        <v>198</v>
      </c>
      <c r="B424" s="72" t="s">
        <v>605</v>
      </c>
      <c r="C424" s="64" t="s">
        <v>901</v>
      </c>
      <c r="D424" s="65"/>
      <c r="E424" s="104"/>
      <c r="F424" s="104"/>
      <c r="G424" s="105"/>
      <c r="H424" s="106"/>
    </row>
    <row r="425" spans="1:10" ht="18.75" x14ac:dyDescent="0.25">
      <c r="A425" s="62" t="s">
        <v>199</v>
      </c>
      <c r="B425" s="108" t="s">
        <v>173</v>
      </c>
      <c r="C425" s="64" t="s">
        <v>901</v>
      </c>
      <c r="D425" s="65"/>
      <c r="E425" s="104"/>
      <c r="F425" s="104"/>
      <c r="G425" s="105"/>
      <c r="H425" s="106"/>
    </row>
    <row r="426" spans="1:10" ht="18.75" x14ac:dyDescent="0.25">
      <c r="A426" s="62" t="s">
        <v>200</v>
      </c>
      <c r="B426" s="108" t="s">
        <v>174</v>
      </c>
      <c r="C426" s="64" t="s">
        <v>901</v>
      </c>
      <c r="D426" s="65"/>
      <c r="E426" s="104"/>
      <c r="F426" s="104"/>
      <c r="G426" s="105"/>
      <c r="H426" s="106"/>
    </row>
    <row r="427" spans="1:10" ht="18.75" x14ac:dyDescent="0.25">
      <c r="A427" s="62" t="s">
        <v>201</v>
      </c>
      <c r="B427" s="71" t="s">
        <v>802</v>
      </c>
      <c r="C427" s="64" t="s">
        <v>901</v>
      </c>
      <c r="D427" s="65"/>
      <c r="E427" s="104"/>
      <c r="F427" s="104"/>
      <c r="G427" s="109"/>
      <c r="H427" s="106"/>
    </row>
    <row r="428" spans="1:10" ht="18.75" x14ac:dyDescent="0.25">
      <c r="A428" s="62" t="s">
        <v>202</v>
      </c>
      <c r="B428" s="71" t="s">
        <v>803</v>
      </c>
      <c r="C428" s="64" t="s">
        <v>901</v>
      </c>
      <c r="D428" s="65"/>
      <c r="E428" s="104"/>
      <c r="F428" s="104"/>
      <c r="G428" s="105"/>
      <c r="H428" s="106"/>
    </row>
    <row r="429" spans="1:10" ht="18.75" x14ac:dyDescent="0.3">
      <c r="A429" s="62" t="s">
        <v>203</v>
      </c>
      <c r="B429" s="70" t="s">
        <v>804</v>
      </c>
      <c r="C429" s="64" t="s">
        <v>901</v>
      </c>
      <c r="D429" s="65"/>
      <c r="E429" s="104"/>
      <c r="F429" s="104"/>
      <c r="G429" s="105"/>
      <c r="H429" s="106"/>
      <c r="I429" s="110"/>
      <c r="J429" s="111"/>
    </row>
    <row r="430" spans="1:10" ht="18.75" x14ac:dyDescent="0.25">
      <c r="A430" s="62" t="s">
        <v>204</v>
      </c>
      <c r="B430" s="70" t="s">
        <v>205</v>
      </c>
      <c r="C430" s="64" t="s">
        <v>901</v>
      </c>
      <c r="D430" s="65"/>
      <c r="E430" s="104"/>
      <c r="F430" s="104"/>
      <c r="G430" s="105"/>
      <c r="H430" s="106"/>
      <c r="I430" s="112"/>
    </row>
    <row r="431" spans="1:10" ht="18.75" x14ac:dyDescent="0.25">
      <c r="A431" s="62" t="s">
        <v>206</v>
      </c>
      <c r="B431" s="103" t="s">
        <v>207</v>
      </c>
      <c r="C431" s="64" t="s">
        <v>901</v>
      </c>
      <c r="D431" s="65"/>
      <c r="E431" s="104"/>
      <c r="F431" s="104"/>
      <c r="G431" s="105"/>
      <c r="H431" s="106"/>
    </row>
    <row r="432" spans="1:10" ht="18.75" x14ac:dyDescent="0.25">
      <c r="A432" s="62" t="s">
        <v>208</v>
      </c>
      <c r="B432" s="71" t="s">
        <v>209</v>
      </c>
      <c r="C432" s="64" t="s">
        <v>901</v>
      </c>
      <c r="D432" s="65"/>
      <c r="E432" s="104"/>
      <c r="F432" s="104"/>
      <c r="G432" s="105"/>
      <c r="H432" s="106"/>
    </row>
    <row r="433" spans="1:8" ht="18.75" x14ac:dyDescent="0.25">
      <c r="A433" s="62" t="s">
        <v>210</v>
      </c>
      <c r="B433" s="71" t="s">
        <v>211</v>
      </c>
      <c r="C433" s="64" t="s">
        <v>901</v>
      </c>
      <c r="D433" s="65"/>
      <c r="E433" s="104"/>
      <c r="F433" s="104"/>
      <c r="G433" s="105"/>
      <c r="H433" s="106"/>
    </row>
    <row r="434" spans="1:8" ht="18.75" x14ac:dyDescent="0.25">
      <c r="A434" s="62" t="s">
        <v>212</v>
      </c>
      <c r="B434" s="71" t="s">
        <v>805</v>
      </c>
      <c r="C434" s="64" t="s">
        <v>901</v>
      </c>
      <c r="D434" s="65"/>
      <c r="E434" s="104"/>
      <c r="F434" s="104"/>
      <c r="G434" s="105"/>
      <c r="H434" s="106"/>
    </row>
    <row r="435" spans="1:8" ht="18.75" x14ac:dyDescent="0.25">
      <c r="A435" s="62" t="s">
        <v>213</v>
      </c>
      <c r="B435" s="71" t="s">
        <v>214</v>
      </c>
      <c r="C435" s="64" t="s">
        <v>901</v>
      </c>
      <c r="D435" s="65"/>
      <c r="E435" s="104"/>
      <c r="F435" s="104"/>
      <c r="G435" s="105"/>
      <c r="H435" s="106"/>
    </row>
    <row r="436" spans="1:8" ht="18.75" x14ac:dyDescent="0.25">
      <c r="A436" s="62" t="s">
        <v>215</v>
      </c>
      <c r="B436" s="71" t="s">
        <v>216</v>
      </c>
      <c r="C436" s="64" t="s">
        <v>901</v>
      </c>
      <c r="D436" s="65"/>
      <c r="E436" s="104"/>
      <c r="F436" s="104"/>
      <c r="G436" s="105"/>
      <c r="H436" s="106"/>
    </row>
    <row r="437" spans="1:8" ht="18.75" x14ac:dyDescent="0.25">
      <c r="A437" s="62" t="s">
        <v>217</v>
      </c>
      <c r="B437" s="70" t="s">
        <v>218</v>
      </c>
      <c r="C437" s="64" t="s">
        <v>901</v>
      </c>
      <c r="D437" s="65"/>
      <c r="E437" s="104"/>
      <c r="F437" s="104"/>
      <c r="G437" s="105"/>
      <c r="H437" s="106"/>
    </row>
    <row r="438" spans="1:8" ht="31.5" x14ac:dyDescent="0.25">
      <c r="A438" s="62" t="s">
        <v>219</v>
      </c>
      <c r="B438" s="72" t="s">
        <v>220</v>
      </c>
      <c r="C438" s="64" t="s">
        <v>901</v>
      </c>
      <c r="D438" s="65"/>
      <c r="E438" s="113"/>
      <c r="F438" s="113"/>
      <c r="G438" s="105"/>
      <c r="H438" s="106"/>
    </row>
    <row r="439" spans="1:8" ht="18.75" x14ac:dyDescent="0.25">
      <c r="A439" s="62" t="s">
        <v>221</v>
      </c>
      <c r="B439" s="70" t="s">
        <v>222</v>
      </c>
      <c r="C439" s="64" t="s">
        <v>901</v>
      </c>
      <c r="D439" s="65"/>
      <c r="E439" s="113"/>
      <c r="F439" s="113"/>
      <c r="G439" s="105"/>
      <c r="H439" s="106"/>
    </row>
    <row r="440" spans="1:8" ht="31.5" x14ac:dyDescent="0.25">
      <c r="A440" s="62" t="s">
        <v>223</v>
      </c>
      <c r="B440" s="72" t="s">
        <v>224</v>
      </c>
      <c r="C440" s="64" t="s">
        <v>901</v>
      </c>
      <c r="D440" s="65"/>
      <c r="E440" s="113"/>
      <c r="F440" s="113"/>
      <c r="G440" s="105"/>
      <c r="H440" s="106"/>
    </row>
    <row r="441" spans="1:8" ht="18.75" x14ac:dyDescent="0.25">
      <c r="A441" s="62" t="s">
        <v>225</v>
      </c>
      <c r="B441" s="71" t="s">
        <v>226</v>
      </c>
      <c r="C441" s="64" t="s">
        <v>901</v>
      </c>
      <c r="D441" s="65"/>
      <c r="E441" s="104"/>
      <c r="F441" s="104"/>
      <c r="G441" s="105"/>
      <c r="H441" s="106"/>
    </row>
    <row r="442" spans="1:8" ht="19.5" thickBot="1" x14ac:dyDescent="0.3">
      <c r="A442" s="74" t="s">
        <v>227</v>
      </c>
      <c r="B442" s="114" t="s">
        <v>228</v>
      </c>
      <c r="C442" s="76" t="s">
        <v>901</v>
      </c>
      <c r="D442" s="77"/>
      <c r="E442" s="115"/>
      <c r="F442" s="115"/>
      <c r="G442" s="116"/>
      <c r="H442" s="117"/>
    </row>
    <row r="443" spans="1:8" x14ac:dyDescent="0.25">
      <c r="A443" s="56" t="s">
        <v>327</v>
      </c>
      <c r="B443" s="57" t="s">
        <v>320</v>
      </c>
      <c r="C443" s="118" t="s">
        <v>418</v>
      </c>
      <c r="D443" s="119"/>
      <c r="E443" s="120"/>
      <c r="F443" s="120"/>
      <c r="G443" s="121"/>
      <c r="H443" s="122"/>
    </row>
    <row r="444" spans="1:8" ht="47.25" x14ac:dyDescent="0.25">
      <c r="A444" s="123" t="s">
        <v>806</v>
      </c>
      <c r="B444" s="71" t="s">
        <v>807</v>
      </c>
      <c r="C444" s="76" t="s">
        <v>901</v>
      </c>
      <c r="D444" s="77"/>
      <c r="E444" s="124"/>
      <c r="F444" s="124"/>
      <c r="G444" s="125"/>
      <c r="H444" s="126"/>
    </row>
    <row r="445" spans="1:8" x14ac:dyDescent="0.25">
      <c r="A445" s="123" t="s">
        <v>330</v>
      </c>
      <c r="B445" s="70" t="s">
        <v>808</v>
      </c>
      <c r="C445" s="64" t="s">
        <v>901</v>
      </c>
      <c r="D445" s="65"/>
      <c r="E445" s="124"/>
      <c r="F445" s="124"/>
      <c r="G445" s="125"/>
      <c r="H445" s="126"/>
    </row>
    <row r="446" spans="1:8" ht="31.5" x14ac:dyDescent="0.25">
      <c r="A446" s="123" t="s">
        <v>331</v>
      </c>
      <c r="B446" s="70" t="s">
        <v>809</v>
      </c>
      <c r="C446" s="76" t="s">
        <v>901</v>
      </c>
      <c r="D446" s="77"/>
      <c r="E446" s="124"/>
      <c r="F446" s="124"/>
      <c r="G446" s="125"/>
      <c r="H446" s="126"/>
    </row>
    <row r="447" spans="1:8" x14ac:dyDescent="0.25">
      <c r="A447" s="123" t="s">
        <v>332</v>
      </c>
      <c r="B447" s="70" t="s">
        <v>810</v>
      </c>
      <c r="C447" s="76" t="s">
        <v>901</v>
      </c>
      <c r="D447" s="77"/>
      <c r="E447" s="124"/>
      <c r="F447" s="124"/>
      <c r="G447" s="125"/>
      <c r="H447" s="126"/>
    </row>
    <row r="448" spans="1:8" ht="31.5" x14ac:dyDescent="0.25">
      <c r="A448" s="123" t="s">
        <v>333</v>
      </c>
      <c r="B448" s="71" t="s">
        <v>811</v>
      </c>
      <c r="C448" s="94" t="s">
        <v>418</v>
      </c>
      <c r="D448" s="127"/>
      <c r="E448" s="124"/>
      <c r="F448" s="124"/>
      <c r="G448" s="125"/>
      <c r="H448" s="126"/>
    </row>
    <row r="449" spans="1:8" x14ac:dyDescent="0.25">
      <c r="A449" s="123" t="s">
        <v>812</v>
      </c>
      <c r="B449" s="70" t="s">
        <v>813</v>
      </c>
      <c r="C449" s="76" t="s">
        <v>901</v>
      </c>
      <c r="D449" s="77"/>
      <c r="E449" s="124"/>
      <c r="F449" s="124"/>
      <c r="G449" s="125"/>
      <c r="H449" s="126"/>
    </row>
    <row r="450" spans="1:8" x14ac:dyDescent="0.25">
      <c r="A450" s="123" t="s">
        <v>814</v>
      </c>
      <c r="B450" s="70" t="s">
        <v>815</v>
      </c>
      <c r="C450" s="76" t="s">
        <v>901</v>
      </c>
      <c r="D450" s="77"/>
      <c r="E450" s="124"/>
      <c r="F450" s="124"/>
      <c r="G450" s="125"/>
      <c r="H450" s="126"/>
    </row>
    <row r="451" spans="1:8" ht="16.5" thickBot="1" x14ac:dyDescent="0.3">
      <c r="A451" s="128" t="s">
        <v>816</v>
      </c>
      <c r="B451" s="129" t="s">
        <v>817</v>
      </c>
      <c r="C451" s="81" t="s">
        <v>901</v>
      </c>
      <c r="D451" s="82"/>
      <c r="E451" s="130"/>
      <c r="F451" s="130"/>
      <c r="G451" s="131"/>
      <c r="H451" s="132"/>
    </row>
    <row r="452" spans="1:8" x14ac:dyDescent="0.25">
      <c r="A452" s="133"/>
      <c r="B452" s="134"/>
      <c r="C452" s="135"/>
      <c r="D452" s="135"/>
      <c r="E452" s="136"/>
      <c r="F452" s="136"/>
      <c r="G452" s="137"/>
      <c r="H452" s="137"/>
    </row>
    <row r="453" spans="1:8" x14ac:dyDescent="0.25">
      <c r="A453" s="133"/>
      <c r="B453" s="134"/>
      <c r="C453" s="135"/>
      <c r="D453" s="135"/>
      <c r="E453" s="136"/>
      <c r="F453" s="136"/>
      <c r="G453" s="137"/>
      <c r="H453" s="137"/>
    </row>
    <row r="454" spans="1:8" x14ac:dyDescent="0.25">
      <c r="A454" s="221" t="s">
        <v>818</v>
      </c>
      <c r="B454" s="134"/>
      <c r="C454" s="135"/>
      <c r="D454" s="135"/>
      <c r="E454" s="136"/>
      <c r="F454" s="136"/>
      <c r="G454" s="137"/>
      <c r="H454" s="137"/>
    </row>
    <row r="455" spans="1:8" x14ac:dyDescent="0.25">
      <c r="A455" s="414" t="s">
        <v>819</v>
      </c>
      <c r="B455" s="414"/>
      <c r="C455" s="414"/>
      <c r="D455" s="414"/>
      <c r="E455" s="414"/>
      <c r="F455" s="414"/>
      <c r="G455" s="414"/>
      <c r="H455" s="414"/>
    </row>
    <row r="456" spans="1:8" x14ac:dyDescent="0.25">
      <c r="A456" s="414" t="s">
        <v>820</v>
      </c>
      <c r="B456" s="414"/>
      <c r="C456" s="414"/>
      <c r="D456" s="414"/>
      <c r="E456" s="414"/>
      <c r="F456" s="414"/>
      <c r="G456" s="414"/>
      <c r="H456" s="414"/>
    </row>
    <row r="457" spans="1:8" x14ac:dyDescent="0.25">
      <c r="A457" s="414" t="s">
        <v>821</v>
      </c>
      <c r="B457" s="414"/>
      <c r="C457" s="414"/>
      <c r="D457" s="414"/>
      <c r="E457" s="414"/>
      <c r="F457" s="414"/>
      <c r="G457" s="414"/>
      <c r="H457" s="414"/>
    </row>
    <row r="458" spans="1:8" ht="26.25" customHeight="1" x14ac:dyDescent="0.25">
      <c r="A458" s="424" t="s">
        <v>822</v>
      </c>
      <c r="B458" s="424"/>
      <c r="C458" s="424"/>
      <c r="D458" s="424"/>
      <c r="E458" s="424"/>
      <c r="F458" s="424"/>
      <c r="G458" s="424"/>
      <c r="H458" s="424"/>
    </row>
    <row r="459" spans="1:8" x14ac:dyDescent="0.25">
      <c r="A459" s="406" t="s">
        <v>823</v>
      </c>
      <c r="B459" s="406"/>
      <c r="C459" s="406"/>
      <c r="D459" s="406"/>
      <c r="E459" s="406"/>
      <c r="F459" s="406"/>
      <c r="G459" s="406"/>
      <c r="H459" s="406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13 ввод осн средств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13 ввод осн средств'!Область_печати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Фазлутдинов Альфир Ахматнурович</cp:lastModifiedBy>
  <cp:lastPrinted>2020-05-18T03:54:46Z</cp:lastPrinted>
  <dcterms:created xsi:type="dcterms:W3CDTF">2009-07-27T10:10:26Z</dcterms:created>
  <dcterms:modified xsi:type="dcterms:W3CDTF">2021-02-18T10:36:22Z</dcterms:modified>
</cp:coreProperties>
</file>